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e\Dropbox\Mon PC (DESKTOP-0IUMMD2)\Downloads\"/>
    </mc:Choice>
  </mc:AlternateContent>
  <xr:revisionPtr revIDLastSave="0" documentId="13_ncr:1_{0B70BFA1-79D6-4EE0-A5D5-F3D3439DE27E}" xr6:coauthVersionLast="47" xr6:coauthVersionMax="47" xr10:uidLastSave="{00000000-0000-0000-0000-000000000000}"/>
  <bookViews>
    <workbookView xWindow="-110" yWindow="-110" windowWidth="19420" windowHeight="10300" xr2:uid="{FB1AFA79-3F99-C141-B980-94F1D5C0FA39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3" i="1" l="1"/>
  <c r="N34" i="1" s="1"/>
  <c r="O29" i="1"/>
  <c r="O30" i="1" s="1"/>
  <c r="O16" i="1"/>
  <c r="P16" i="1"/>
  <c r="P17" i="1" s="1"/>
  <c r="P19" i="1" s="1"/>
  <c r="P22" i="1" s="1"/>
  <c r="P37" i="1" s="1"/>
  <c r="P38" i="1" s="1"/>
  <c r="Q16" i="1"/>
  <c r="R16" i="1"/>
  <c r="R30" i="1" s="1"/>
  <c r="R29" i="1"/>
  <c r="Q29" i="1"/>
  <c r="P29" i="1"/>
  <c r="F28" i="1"/>
  <c r="E28" i="1"/>
  <c r="D28" i="1"/>
  <c r="C28" i="1"/>
  <c r="C29" i="1" s="1"/>
  <c r="C30" i="1" s="1"/>
  <c r="B28" i="1"/>
  <c r="B29" i="1" s="1"/>
  <c r="B30" i="1" s="1"/>
  <c r="N16" i="1"/>
  <c r="N17" i="1" s="1"/>
  <c r="N19" i="1" s="1"/>
  <c r="N22" i="1" s="1"/>
  <c r="N37" i="1" s="1"/>
  <c r="N38" i="1" s="1"/>
  <c r="N29" i="1"/>
  <c r="N30" i="1"/>
  <c r="P76" i="1"/>
  <c r="O54" i="1"/>
  <c r="O15" i="1"/>
  <c r="N15" i="1"/>
  <c r="P55" i="1"/>
  <c r="Q54" i="1"/>
  <c r="Q55" i="1"/>
  <c r="R55" i="1"/>
  <c r="S54" i="1"/>
  <c r="O76" i="1"/>
  <c r="O77" i="1" s="1"/>
  <c r="N76" i="1"/>
  <c r="O46" i="1"/>
  <c r="P46" i="1"/>
  <c r="Q46" i="1"/>
  <c r="R46" i="1"/>
  <c r="R59" i="1"/>
  <c r="R62" i="1"/>
  <c r="R49" i="1"/>
  <c r="R48" i="1"/>
  <c r="R63" i="1"/>
  <c r="R64" i="1"/>
  <c r="R13" i="1"/>
  <c r="R65" i="1"/>
  <c r="R66" i="1"/>
  <c r="R67" i="1"/>
  <c r="R68" i="1"/>
  <c r="R69" i="1"/>
  <c r="R70" i="1"/>
  <c r="R71" i="1"/>
  <c r="R72" i="1"/>
  <c r="R73" i="1"/>
  <c r="Q59" i="1"/>
  <c r="Q62" i="1"/>
  <c r="Q49" i="1"/>
  <c r="Q48" i="1"/>
  <c r="Q63" i="1"/>
  <c r="Q64" i="1"/>
  <c r="Q13" i="1"/>
  <c r="Q65" i="1"/>
  <c r="Q66" i="1"/>
  <c r="Q67" i="1"/>
  <c r="Q68" i="1"/>
  <c r="Q69" i="1"/>
  <c r="Q70" i="1"/>
  <c r="Q71" i="1"/>
  <c r="Q72" i="1"/>
  <c r="Q73" i="1"/>
  <c r="P59" i="1"/>
  <c r="P62" i="1"/>
  <c r="P49" i="1"/>
  <c r="P48" i="1"/>
  <c r="P63" i="1"/>
  <c r="P64" i="1"/>
  <c r="P13" i="1"/>
  <c r="P65" i="1"/>
  <c r="P66" i="1"/>
  <c r="P67" i="1"/>
  <c r="P68" i="1"/>
  <c r="P69" i="1"/>
  <c r="P70" i="1"/>
  <c r="P71" i="1"/>
  <c r="P72" i="1"/>
  <c r="P73" i="1"/>
  <c r="O59" i="1"/>
  <c r="O62" i="1"/>
  <c r="O49" i="1"/>
  <c r="O48" i="1"/>
  <c r="O63" i="1"/>
  <c r="O64" i="1"/>
  <c r="O13" i="1"/>
  <c r="O65" i="1"/>
  <c r="O66" i="1"/>
  <c r="O67" i="1"/>
  <c r="O68" i="1"/>
  <c r="O69" i="1"/>
  <c r="O70" i="1"/>
  <c r="O71" i="1"/>
  <c r="O72" i="1"/>
  <c r="O73" i="1"/>
  <c r="N59" i="1"/>
  <c r="N62" i="1"/>
  <c r="N47" i="1"/>
  <c r="N49" i="1"/>
  <c r="N48" i="1"/>
  <c r="N63" i="1"/>
  <c r="N64" i="1"/>
  <c r="N13" i="1"/>
  <c r="N65" i="1"/>
  <c r="N66" i="1"/>
  <c r="N67" i="1"/>
  <c r="N68" i="1"/>
  <c r="N69" i="1"/>
  <c r="N70" i="1"/>
  <c r="N71" i="1"/>
  <c r="O55" i="1"/>
  <c r="N72" i="1"/>
  <c r="N73" i="1"/>
  <c r="M73" i="1"/>
  <c r="M21" i="1"/>
  <c r="M72" i="1"/>
  <c r="M71" i="1"/>
  <c r="M70" i="1"/>
  <c r="M18" i="1"/>
  <c r="M69" i="1"/>
  <c r="M68" i="1"/>
  <c r="M67" i="1"/>
  <c r="M66" i="1"/>
  <c r="M65" i="1"/>
  <c r="R60" i="1"/>
  <c r="Q60" i="1"/>
  <c r="P60" i="1"/>
  <c r="O60" i="1"/>
  <c r="O56" i="1"/>
  <c r="R51" i="1"/>
  <c r="Q51" i="1"/>
  <c r="P51" i="1"/>
  <c r="O51" i="1"/>
  <c r="N51" i="1"/>
  <c r="O50" i="1"/>
  <c r="R45" i="1"/>
  <c r="Q45" i="1"/>
  <c r="P45" i="1"/>
  <c r="O45" i="1"/>
  <c r="R43" i="1"/>
  <c r="Q43" i="1"/>
  <c r="P43" i="1"/>
  <c r="O43" i="1"/>
  <c r="R42" i="1"/>
  <c r="Q42" i="1"/>
  <c r="P42" i="1"/>
  <c r="O42" i="1"/>
  <c r="N42" i="1"/>
  <c r="N12" i="1"/>
  <c r="N14" i="1"/>
  <c r="N18" i="1"/>
  <c r="N20" i="1"/>
  <c r="N21" i="1"/>
  <c r="O12" i="1"/>
  <c r="O14" i="1"/>
  <c r="O17" i="1"/>
  <c r="O18" i="1"/>
  <c r="O19" i="1"/>
  <c r="O22" i="1" s="1"/>
  <c r="O20" i="1"/>
  <c r="O21" i="1"/>
  <c r="P12" i="1"/>
  <c r="P14" i="1"/>
  <c r="P18" i="1"/>
  <c r="P20" i="1"/>
  <c r="P21" i="1"/>
  <c r="Q12" i="1"/>
  <c r="Q14" i="1"/>
  <c r="Q17" i="1"/>
  <c r="Q19" i="1" s="1"/>
  <c r="Q22" i="1" s="1"/>
  <c r="Q37" i="1" s="1"/>
  <c r="Q38" i="1" s="1"/>
  <c r="Q18" i="1"/>
  <c r="Q20" i="1"/>
  <c r="Q21" i="1"/>
  <c r="R12" i="1"/>
  <c r="R14" i="1"/>
  <c r="R18" i="1"/>
  <c r="R20" i="1"/>
  <c r="R21" i="1"/>
  <c r="P24" i="1"/>
  <c r="P25" i="1"/>
  <c r="P26" i="1"/>
  <c r="P27" i="1"/>
  <c r="O24" i="1"/>
  <c r="O25" i="1"/>
  <c r="O26" i="1"/>
  <c r="O27" i="1"/>
  <c r="N24" i="1"/>
  <c r="N25" i="1"/>
  <c r="N26" i="1"/>
  <c r="N27" i="1"/>
  <c r="D54" i="1"/>
  <c r="D53" i="1"/>
  <c r="D75" i="1"/>
  <c r="C75" i="1"/>
  <c r="D76" i="1"/>
  <c r="E54" i="1"/>
  <c r="E53" i="1"/>
  <c r="E75" i="1"/>
  <c r="E76" i="1"/>
  <c r="F54" i="1"/>
  <c r="F53" i="1"/>
  <c r="F75" i="1"/>
  <c r="F76" i="1"/>
  <c r="G54" i="1"/>
  <c r="G53" i="1"/>
  <c r="G75" i="1"/>
  <c r="G76" i="1"/>
  <c r="B75" i="1"/>
  <c r="C76" i="1"/>
  <c r="C45" i="1"/>
  <c r="C58" i="1"/>
  <c r="C61" i="1"/>
  <c r="C48" i="1"/>
  <c r="C47" i="1"/>
  <c r="C62" i="1"/>
  <c r="C63" i="1"/>
  <c r="C13" i="1"/>
  <c r="C64" i="1"/>
  <c r="C65" i="1"/>
  <c r="C66" i="1"/>
  <c r="C67" i="1"/>
  <c r="C68" i="1"/>
  <c r="C69" i="1"/>
  <c r="D45" i="1"/>
  <c r="D58" i="1"/>
  <c r="D61" i="1"/>
  <c r="D48" i="1"/>
  <c r="D47" i="1"/>
  <c r="D62" i="1"/>
  <c r="D63" i="1"/>
  <c r="D13" i="1"/>
  <c r="D64" i="1"/>
  <c r="D65" i="1"/>
  <c r="D66" i="1"/>
  <c r="D67" i="1"/>
  <c r="D68" i="1"/>
  <c r="D69" i="1"/>
  <c r="E45" i="1"/>
  <c r="E58" i="1"/>
  <c r="E61" i="1"/>
  <c r="E48" i="1"/>
  <c r="E47" i="1"/>
  <c r="E62" i="1"/>
  <c r="E63" i="1"/>
  <c r="E13" i="1"/>
  <c r="E64" i="1"/>
  <c r="E65" i="1"/>
  <c r="E66" i="1"/>
  <c r="E67" i="1"/>
  <c r="E68" i="1"/>
  <c r="E69" i="1"/>
  <c r="F45" i="1"/>
  <c r="F58" i="1"/>
  <c r="F61" i="1"/>
  <c r="F48" i="1"/>
  <c r="F47" i="1"/>
  <c r="F62" i="1"/>
  <c r="F63" i="1"/>
  <c r="F13" i="1"/>
  <c r="F64" i="1"/>
  <c r="F65" i="1"/>
  <c r="F66" i="1"/>
  <c r="F67" i="1"/>
  <c r="F68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B58" i="1"/>
  <c r="B61" i="1"/>
  <c r="B46" i="1"/>
  <c r="B48" i="1"/>
  <c r="B47" i="1"/>
  <c r="B62" i="1"/>
  <c r="B63" i="1"/>
  <c r="B13" i="1"/>
  <c r="B64" i="1"/>
  <c r="B65" i="1"/>
  <c r="B66" i="1"/>
  <c r="B67" i="1"/>
  <c r="B68" i="1"/>
  <c r="B69" i="1"/>
  <c r="B70" i="1"/>
  <c r="C54" i="1"/>
  <c r="B71" i="1"/>
  <c r="B72" i="1"/>
  <c r="A69" i="1"/>
  <c r="A70" i="1"/>
  <c r="A20" i="1"/>
  <c r="A71" i="1"/>
  <c r="A72" i="1"/>
  <c r="A17" i="1"/>
  <c r="A68" i="1"/>
  <c r="A65" i="1"/>
  <c r="A66" i="1"/>
  <c r="A67" i="1"/>
  <c r="A64" i="1"/>
  <c r="D59" i="1"/>
  <c r="E59" i="1"/>
  <c r="F59" i="1"/>
  <c r="C59" i="1"/>
  <c r="D55" i="1"/>
  <c r="E55" i="1"/>
  <c r="F55" i="1"/>
  <c r="G55" i="1"/>
  <c r="C55" i="1"/>
  <c r="C44" i="1"/>
  <c r="C42" i="1"/>
  <c r="C41" i="1"/>
  <c r="D44" i="1"/>
  <c r="D42" i="1"/>
  <c r="D41" i="1"/>
  <c r="E44" i="1"/>
  <c r="E42" i="1"/>
  <c r="E41" i="1"/>
  <c r="F44" i="1"/>
  <c r="F42" i="1"/>
  <c r="F41" i="1"/>
  <c r="B41" i="1"/>
  <c r="F50" i="1"/>
  <c r="B50" i="1"/>
  <c r="C50" i="1"/>
  <c r="D50" i="1"/>
  <c r="E50" i="1"/>
  <c r="C49" i="1"/>
  <c r="B12" i="1"/>
  <c r="B14" i="1"/>
  <c r="B15" i="1"/>
  <c r="B16" i="1"/>
  <c r="B17" i="1"/>
  <c r="B18" i="1"/>
  <c r="B19" i="1"/>
  <c r="B20" i="1"/>
  <c r="B21" i="1"/>
  <c r="B36" i="1"/>
  <c r="B37" i="1"/>
  <c r="C12" i="1"/>
  <c r="C14" i="1"/>
  <c r="C15" i="1"/>
  <c r="C16" i="1"/>
  <c r="C17" i="1"/>
  <c r="C18" i="1"/>
  <c r="C19" i="1"/>
  <c r="C20" i="1"/>
  <c r="C21" i="1"/>
  <c r="C36" i="1"/>
  <c r="C37" i="1"/>
  <c r="D12" i="1"/>
  <c r="D14" i="1"/>
  <c r="D15" i="1"/>
  <c r="D16" i="1"/>
  <c r="D17" i="1"/>
  <c r="D18" i="1"/>
  <c r="D19" i="1"/>
  <c r="D20" i="1"/>
  <c r="D21" i="1"/>
  <c r="D36" i="1"/>
  <c r="D37" i="1"/>
  <c r="E12" i="1"/>
  <c r="E14" i="1"/>
  <c r="E15" i="1"/>
  <c r="E16" i="1"/>
  <c r="E17" i="1"/>
  <c r="E18" i="1"/>
  <c r="E19" i="1"/>
  <c r="E20" i="1"/>
  <c r="E21" i="1"/>
  <c r="E36" i="1"/>
  <c r="E37" i="1"/>
  <c r="F12" i="1"/>
  <c r="F14" i="1"/>
  <c r="F15" i="1"/>
  <c r="F16" i="1"/>
  <c r="F17" i="1"/>
  <c r="F18" i="1"/>
  <c r="F19" i="1"/>
  <c r="F20" i="1"/>
  <c r="F21" i="1"/>
  <c r="F36" i="1"/>
  <c r="F37" i="1"/>
  <c r="G37" i="1"/>
  <c r="B32" i="1"/>
  <c r="B33" i="1"/>
  <c r="B40" i="1"/>
  <c r="D29" i="1"/>
  <c r="E29" i="1"/>
  <c r="E30" i="1" s="1"/>
  <c r="F29" i="1"/>
  <c r="F30" i="1" s="1"/>
  <c r="D30" i="1"/>
  <c r="D25" i="1"/>
  <c r="C25" i="1"/>
  <c r="B25" i="1"/>
  <c r="D24" i="1"/>
  <c r="C24" i="1"/>
  <c r="B24" i="1"/>
  <c r="D23" i="1"/>
  <c r="C23" i="1"/>
  <c r="B23" i="1"/>
  <c r="C26" i="1"/>
  <c r="J23" i="1"/>
  <c r="I25" i="1"/>
  <c r="J25" i="1"/>
  <c r="I12" i="1"/>
  <c r="J12" i="1"/>
  <c r="B26" i="1"/>
  <c r="I24" i="1"/>
  <c r="J24" i="1"/>
  <c r="I23" i="1"/>
  <c r="D26" i="1"/>
  <c r="I13" i="1"/>
  <c r="J13" i="1"/>
  <c r="I26" i="1"/>
  <c r="I14" i="1"/>
  <c r="J26" i="1"/>
  <c r="J14" i="1"/>
  <c r="R17" i="1" l="1"/>
  <c r="R19" i="1" s="1"/>
  <c r="R22" i="1" s="1"/>
  <c r="R37" i="1" s="1"/>
  <c r="R38" i="1" s="1"/>
  <c r="Q30" i="1"/>
  <c r="Q31" i="1" s="1"/>
  <c r="P30" i="1"/>
  <c r="O37" i="1"/>
  <c r="O38" i="1" s="1"/>
  <c r="O31" i="1"/>
  <c r="P31" i="1"/>
  <c r="R31" i="1"/>
  <c r="S38" i="1"/>
  <c r="N41" i="1" s="1"/>
  <c r="N31" i="1"/>
  <c r="P56" i="1"/>
  <c r="Q56" i="1"/>
  <c r="Q76" i="1"/>
  <c r="Q77" i="1" s="1"/>
  <c r="R54" i="1"/>
  <c r="P77" i="1"/>
  <c r="S53" i="1" l="1"/>
  <c r="R76" i="1"/>
  <c r="R77" i="1" s="1"/>
  <c r="R56" i="1"/>
  <c r="S75" i="1" l="1"/>
  <c r="S76" i="1" s="1"/>
  <c r="S55" i="1"/>
</calcChain>
</file>

<file path=xl/sharedStrings.xml><?xml version="1.0" encoding="utf-8"?>
<sst xmlns="http://schemas.openxmlformats.org/spreadsheetml/2006/main" count="130" uniqueCount="47">
  <si>
    <t>EBE</t>
  </si>
  <si>
    <t>Dotations aux amortissements</t>
  </si>
  <si>
    <t>Résultat d'exploitation</t>
  </si>
  <si>
    <t>Charges financières nettes</t>
  </si>
  <si>
    <t>Résultat exceptionnel</t>
  </si>
  <si>
    <t>Impôts sur les sociétés</t>
  </si>
  <si>
    <t>Résultat net</t>
  </si>
  <si>
    <t>N</t>
  </si>
  <si>
    <t>N+1</t>
  </si>
  <si>
    <t>N+2</t>
  </si>
  <si>
    <t>N+3</t>
  </si>
  <si>
    <t>N+4</t>
  </si>
  <si>
    <t>Investissements de croissance et de remplacement</t>
  </si>
  <si>
    <t>Variation du BFR</t>
  </si>
  <si>
    <t>Dette</t>
  </si>
  <si>
    <t>Flux de liquidités bruts</t>
  </si>
  <si>
    <t>-Investissements</t>
  </si>
  <si>
    <t>Flux de liquidités nets</t>
  </si>
  <si>
    <t>Valeur Terminale</t>
  </si>
  <si>
    <t>Valeur Terminale actualisée</t>
  </si>
  <si>
    <t>DCF 1</t>
  </si>
  <si>
    <t>DCF 2</t>
  </si>
  <si>
    <t>DCF 3</t>
  </si>
  <si>
    <t>DCF 4</t>
  </si>
  <si>
    <t>DCF 5</t>
  </si>
  <si>
    <t>Année</t>
  </si>
  <si>
    <t>Somme</t>
  </si>
  <si>
    <t>VE + Somme des DCF Actualises+VE</t>
  </si>
  <si>
    <t>CA</t>
  </si>
  <si>
    <t>Coûts Fixes</t>
  </si>
  <si>
    <t>Couts Variables</t>
  </si>
  <si>
    <t>N-1</t>
  </si>
  <si>
    <t>BFR</t>
  </si>
  <si>
    <t>Variation</t>
  </si>
  <si>
    <t>Var</t>
  </si>
  <si>
    <t>Taux de MCV</t>
  </si>
  <si>
    <t>Marge/Coûts Varaibles</t>
  </si>
  <si>
    <t xml:space="preserve">Années </t>
  </si>
  <si>
    <t xml:space="preserve">Chiffre d'Affaires </t>
  </si>
  <si>
    <t>var BFR</t>
  </si>
  <si>
    <t>Flux de liquidités nets actualisés</t>
  </si>
  <si>
    <t>REs Financier (2000x8%)</t>
  </si>
  <si>
    <t>DCF Actualisés</t>
  </si>
  <si>
    <t>DCF</t>
  </si>
  <si>
    <t xml:space="preserve">Année coeff </t>
  </si>
  <si>
    <t xml:space="preserve">CALCUL DES FLUX DE TRESORERIE </t>
  </si>
  <si>
    <t xml:space="preserve">CALCUL AVEC LES FRAIS FINANCIERS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</si>
</sst>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F"/>
    <numFmt numFmtId="165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9" fontId="3" fillId="0" borderId="1" xfId="1" applyFont="1" applyBorder="1" applyAlignment="1">
      <alignment vertical="top"/>
    </xf>
    <xf numFmtId="0" fontId="0" fillId="0" borderId="0" xfId="0" applyAlignment="1">
      <alignment vertical="top"/>
    </xf>
    <xf numFmtId="164" fontId="4" fillId="0" borderId="0" xfId="0" applyNumberFormat="1" applyFont="1" applyAlignment="1">
      <alignment vertical="top"/>
    </xf>
    <xf numFmtId="9" fontId="0" fillId="0" borderId="0" xfId="1" applyFont="1" applyAlignment="1">
      <alignment vertical="top"/>
    </xf>
    <xf numFmtId="0" fontId="3" fillId="0" borderId="2" xfId="0" applyFont="1" applyBorder="1" applyAlignment="1">
      <alignment vertical="top"/>
    </xf>
    <xf numFmtId="164" fontId="3" fillId="0" borderId="2" xfId="0" applyNumberFormat="1" applyFont="1" applyBorder="1" applyAlignment="1">
      <alignment vertical="top"/>
    </xf>
    <xf numFmtId="9" fontId="3" fillId="0" borderId="2" xfId="1" applyFont="1" applyBorder="1" applyAlignment="1">
      <alignment vertical="top"/>
    </xf>
    <xf numFmtId="9" fontId="0" fillId="0" borderId="0" xfId="0" applyNumberFormat="1"/>
    <xf numFmtId="164" fontId="0" fillId="0" borderId="0" xfId="0" applyNumberFormat="1"/>
    <xf numFmtId="0" fontId="0" fillId="0" borderId="0" xfId="0" quotePrefix="1"/>
    <xf numFmtId="0" fontId="2" fillId="0" borderId="0" xfId="0" applyFont="1"/>
    <xf numFmtId="164" fontId="2" fillId="0" borderId="0" xfId="0" applyNumberFormat="1" applyFont="1"/>
    <xf numFmtId="165" fontId="0" fillId="0" borderId="0" xfId="1" applyNumberFormat="1" applyFont="1"/>
    <xf numFmtId="10" fontId="0" fillId="0" borderId="0" xfId="1" applyNumberFormat="1" applyFont="1"/>
    <xf numFmtId="9" fontId="0" fillId="0" borderId="0" xfId="1" applyFont="1"/>
    <xf numFmtId="10" fontId="0" fillId="0" borderId="0" xfId="0" applyNumberForma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6" fillId="0" borderId="3" xfId="0" applyFont="1" applyBorder="1"/>
    <xf numFmtId="0" fontId="0" fillId="0" borderId="3" xfId="0" applyBorder="1" applyAlignment="1">
      <alignment horizontal="center"/>
    </xf>
    <xf numFmtId="9" fontId="0" fillId="0" borderId="3" xfId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3C7C-C2CE-F042-914B-CE301BC3EBDD}">
  <dimension ref="A1:S77"/>
  <sheetViews>
    <sheetView tabSelected="1" topLeftCell="K9" workbookViewId="0">
      <selection activeCell="M18" sqref="M18"/>
    </sheetView>
  </sheetViews>
  <sheetFormatPr baseColWidth="10" defaultColWidth="10.83203125" defaultRowHeight="15.5" x14ac:dyDescent="0.35"/>
  <cols>
    <col min="1" max="1" width="44" bestFit="1" customWidth="1"/>
    <col min="13" max="13" width="44" bestFit="1" customWidth="1"/>
  </cols>
  <sheetData>
    <row r="1" spans="1:19" x14ac:dyDescent="0.35">
      <c r="M1" t="s">
        <v>46</v>
      </c>
    </row>
    <row r="2" spans="1:19" x14ac:dyDescent="0.35">
      <c r="B2" t="s">
        <v>7</v>
      </c>
      <c r="C2" t="s">
        <v>8</v>
      </c>
      <c r="D2" t="s">
        <v>9</v>
      </c>
      <c r="E2" t="s">
        <v>10</v>
      </c>
      <c r="F2" t="s">
        <v>11</v>
      </c>
      <c r="N2" t="s">
        <v>7</v>
      </c>
      <c r="O2" t="s">
        <v>8</v>
      </c>
      <c r="P2" t="s">
        <v>9</v>
      </c>
      <c r="Q2" t="s">
        <v>10</v>
      </c>
      <c r="R2" t="s">
        <v>11</v>
      </c>
    </row>
    <row r="3" spans="1:19" x14ac:dyDescent="0.35">
      <c r="A3" s="1" t="s">
        <v>0</v>
      </c>
      <c r="B3">
        <v>1300</v>
      </c>
      <c r="C3">
        <v>1500</v>
      </c>
      <c r="D3">
        <v>1600</v>
      </c>
      <c r="E3">
        <v>1600</v>
      </c>
      <c r="F3">
        <v>1600</v>
      </c>
      <c r="M3" s="1" t="s">
        <v>0</v>
      </c>
      <c r="N3">
        <v>1300</v>
      </c>
      <c r="O3">
        <v>1500</v>
      </c>
      <c r="P3">
        <v>1600</v>
      </c>
      <c r="Q3">
        <v>1600</v>
      </c>
      <c r="R3">
        <v>1600</v>
      </c>
    </row>
    <row r="4" spans="1:19" x14ac:dyDescent="0.35">
      <c r="A4" s="4" t="s">
        <v>1</v>
      </c>
      <c r="B4">
        <v>150</v>
      </c>
      <c r="C4">
        <v>150</v>
      </c>
      <c r="D4">
        <v>150</v>
      </c>
      <c r="E4">
        <v>120</v>
      </c>
      <c r="F4">
        <v>120</v>
      </c>
      <c r="M4" s="4" t="s">
        <v>1</v>
      </c>
      <c r="N4">
        <v>150</v>
      </c>
      <c r="O4">
        <v>150</v>
      </c>
      <c r="P4">
        <v>150</v>
      </c>
      <c r="Q4">
        <v>120</v>
      </c>
      <c r="R4">
        <v>120</v>
      </c>
    </row>
    <row r="5" spans="1:19" x14ac:dyDescent="0.35">
      <c r="A5" t="s">
        <v>12</v>
      </c>
      <c r="B5">
        <v>180</v>
      </c>
      <c r="C5">
        <v>180</v>
      </c>
      <c r="D5">
        <v>150</v>
      </c>
      <c r="E5">
        <v>150</v>
      </c>
      <c r="F5">
        <v>100</v>
      </c>
      <c r="M5" t="s">
        <v>12</v>
      </c>
      <c r="N5">
        <v>180</v>
      </c>
      <c r="O5">
        <v>180</v>
      </c>
      <c r="P5">
        <v>150</v>
      </c>
      <c r="Q5">
        <v>150</v>
      </c>
      <c r="R5">
        <v>100</v>
      </c>
    </row>
    <row r="7" spans="1:19" x14ac:dyDescent="0.35">
      <c r="A7" t="s">
        <v>13</v>
      </c>
      <c r="B7">
        <v>50</v>
      </c>
      <c r="C7">
        <v>35</v>
      </c>
      <c r="D7">
        <v>15</v>
      </c>
      <c r="E7">
        <v>0</v>
      </c>
      <c r="F7">
        <v>0</v>
      </c>
      <c r="M7" t="s">
        <v>13</v>
      </c>
      <c r="N7">
        <v>50</v>
      </c>
      <c r="O7">
        <v>35</v>
      </c>
      <c r="P7">
        <v>15</v>
      </c>
      <c r="Q7">
        <v>0</v>
      </c>
      <c r="R7">
        <v>0</v>
      </c>
    </row>
    <row r="8" spans="1:19" x14ac:dyDescent="0.35">
      <c r="A8" t="s">
        <v>14</v>
      </c>
      <c r="B8">
        <v>2000</v>
      </c>
      <c r="C8" s="10">
        <v>0.08</v>
      </c>
      <c r="M8" t="s">
        <v>14</v>
      </c>
      <c r="N8">
        <v>2000</v>
      </c>
      <c r="O8" s="10">
        <v>0.08</v>
      </c>
    </row>
    <row r="11" spans="1:19" x14ac:dyDescent="0.35">
      <c r="B11" t="s">
        <v>7</v>
      </c>
      <c r="C11" t="s">
        <v>8</v>
      </c>
      <c r="D11" t="s">
        <v>9</v>
      </c>
      <c r="E11" t="s">
        <v>10</v>
      </c>
      <c r="F11" t="s">
        <v>11</v>
      </c>
      <c r="N11" t="s">
        <v>7</v>
      </c>
      <c r="O11" t="s">
        <v>8</v>
      </c>
      <c r="P11" t="s">
        <v>9</v>
      </c>
      <c r="Q11" t="s">
        <v>10</v>
      </c>
      <c r="R11" t="s">
        <v>11</v>
      </c>
    </row>
    <row r="12" spans="1:19" x14ac:dyDescent="0.35">
      <c r="A12" s="1" t="s">
        <v>0</v>
      </c>
      <c r="B12" s="2">
        <f>+B3</f>
        <v>1300</v>
      </c>
      <c r="C12" s="2">
        <f t="shared" ref="C12:F12" si="0">+C3</f>
        <v>1500</v>
      </c>
      <c r="D12" s="2">
        <f t="shared" si="0"/>
        <v>1600</v>
      </c>
      <c r="E12" s="2">
        <f t="shared" si="0"/>
        <v>1600</v>
      </c>
      <c r="F12" s="2">
        <f t="shared" si="0"/>
        <v>1600</v>
      </c>
      <c r="G12" s="3"/>
      <c r="H12" s="3"/>
      <c r="I12" s="3">
        <f t="shared" ref="I12:J14" si="1">C12/B12-1</f>
        <v>0.15384615384615374</v>
      </c>
      <c r="J12" s="3">
        <f t="shared" si="1"/>
        <v>6.6666666666666652E-2</v>
      </c>
      <c r="M12" s="1" t="s">
        <v>0</v>
      </c>
      <c r="N12" s="2">
        <f>+N3</f>
        <v>1300</v>
      </c>
      <c r="O12" s="2">
        <f t="shared" ref="O12:R12" si="2">+O3</f>
        <v>1500</v>
      </c>
      <c r="P12" s="2">
        <f t="shared" si="2"/>
        <v>1600</v>
      </c>
      <c r="Q12" s="2">
        <f t="shared" si="2"/>
        <v>1600</v>
      </c>
      <c r="R12" s="2">
        <f t="shared" si="2"/>
        <v>1600</v>
      </c>
      <c r="S12" s="3"/>
    </row>
    <row r="13" spans="1:19" x14ac:dyDescent="0.35">
      <c r="A13" s="4" t="s">
        <v>1</v>
      </c>
      <c r="B13" s="5">
        <f>+B4</f>
        <v>150</v>
      </c>
      <c r="C13" s="5">
        <f t="shared" ref="C13:F13" si="3">+C4</f>
        <v>150</v>
      </c>
      <c r="D13" s="5">
        <f t="shared" si="3"/>
        <v>150</v>
      </c>
      <c r="E13" s="5">
        <f t="shared" si="3"/>
        <v>120</v>
      </c>
      <c r="F13" s="5">
        <f t="shared" si="3"/>
        <v>120</v>
      </c>
      <c r="G13" s="6"/>
      <c r="H13" s="6"/>
      <c r="I13" s="6">
        <f t="shared" si="1"/>
        <v>0</v>
      </c>
      <c r="J13" s="6">
        <f t="shared" si="1"/>
        <v>0</v>
      </c>
      <c r="M13" s="4" t="s">
        <v>1</v>
      </c>
      <c r="N13" s="5">
        <f>+N4</f>
        <v>150</v>
      </c>
      <c r="O13" s="5">
        <f t="shared" ref="O13:R13" si="4">+O4</f>
        <v>150</v>
      </c>
      <c r="P13" s="5">
        <f t="shared" si="4"/>
        <v>150</v>
      </c>
      <c r="Q13" s="5">
        <f t="shared" si="4"/>
        <v>120</v>
      </c>
      <c r="R13" s="5">
        <f t="shared" si="4"/>
        <v>120</v>
      </c>
      <c r="S13" s="6"/>
    </row>
    <row r="14" spans="1:19" x14ac:dyDescent="0.35">
      <c r="A14" s="1" t="s">
        <v>2</v>
      </c>
      <c r="B14" s="2">
        <f>+B12-B13</f>
        <v>1150</v>
      </c>
      <c r="C14" s="2">
        <f t="shared" ref="C14:F14" si="5">+C12-C13</f>
        <v>1350</v>
      </c>
      <c r="D14" s="2">
        <f t="shared" si="5"/>
        <v>1450</v>
      </c>
      <c r="E14" s="2">
        <f t="shared" si="5"/>
        <v>1480</v>
      </c>
      <c r="F14" s="2">
        <f t="shared" si="5"/>
        <v>1480</v>
      </c>
      <c r="G14" s="3"/>
      <c r="H14" s="3"/>
      <c r="I14" s="3">
        <f t="shared" si="1"/>
        <v>0.17391304347826098</v>
      </c>
      <c r="J14" s="3">
        <f t="shared" si="1"/>
        <v>7.4074074074074181E-2</v>
      </c>
      <c r="M14" s="1" t="s">
        <v>2</v>
      </c>
      <c r="N14" s="2">
        <f>+N12-N13</f>
        <v>1150</v>
      </c>
      <c r="O14" s="2">
        <f t="shared" ref="O14:R14" si="6">+O12-O13</f>
        <v>1350</v>
      </c>
      <c r="P14" s="2">
        <f t="shared" si="6"/>
        <v>1450</v>
      </c>
      <c r="Q14" s="2">
        <f t="shared" si="6"/>
        <v>1480</v>
      </c>
      <c r="R14" s="2">
        <f t="shared" si="6"/>
        <v>1480</v>
      </c>
      <c r="S14" s="3"/>
    </row>
    <row r="15" spans="1:19" x14ac:dyDescent="0.35">
      <c r="A15" s="4" t="s">
        <v>5</v>
      </c>
      <c r="B15">
        <f>0.3*B14</f>
        <v>345</v>
      </c>
      <c r="C15">
        <f t="shared" ref="C15:F15" si="7">0.3*C14</f>
        <v>405</v>
      </c>
      <c r="D15">
        <f t="shared" si="7"/>
        <v>435</v>
      </c>
      <c r="E15">
        <f t="shared" si="7"/>
        <v>444</v>
      </c>
      <c r="F15">
        <f t="shared" si="7"/>
        <v>444</v>
      </c>
      <c r="M15" s="28" t="s">
        <v>41</v>
      </c>
      <c r="N15" s="29">
        <f>0.08*2000</f>
        <v>160</v>
      </c>
      <c r="O15" s="29">
        <f>0.08*2000</f>
        <v>160</v>
      </c>
      <c r="P15" s="29">
        <v>0</v>
      </c>
      <c r="Q15" s="29">
        <v>0</v>
      </c>
      <c r="R15" s="29">
        <v>0</v>
      </c>
    </row>
    <row r="16" spans="1:19" x14ac:dyDescent="0.35">
      <c r="A16" s="1" t="s">
        <v>6</v>
      </c>
      <c r="B16" s="11">
        <f>+B14-B15</f>
        <v>805</v>
      </c>
      <c r="C16" s="11">
        <f t="shared" ref="C16:F16" si="8">+C14-C15</f>
        <v>945</v>
      </c>
      <c r="D16" s="11">
        <f t="shared" si="8"/>
        <v>1015</v>
      </c>
      <c r="E16" s="11">
        <f t="shared" si="8"/>
        <v>1036</v>
      </c>
      <c r="F16" s="11">
        <f t="shared" si="8"/>
        <v>1036</v>
      </c>
      <c r="M16" s="4" t="s">
        <v>5</v>
      </c>
      <c r="N16">
        <f>0.3*(N14-N15)</f>
        <v>297</v>
      </c>
      <c r="O16">
        <f t="shared" ref="O16:R16" si="9">0.3*(O14-O15)</f>
        <v>357</v>
      </c>
      <c r="P16">
        <f t="shared" si="9"/>
        <v>435</v>
      </c>
      <c r="Q16">
        <f t="shared" si="9"/>
        <v>444</v>
      </c>
      <c r="R16">
        <f t="shared" si="9"/>
        <v>444</v>
      </c>
    </row>
    <row r="17" spans="1:19" x14ac:dyDescent="0.35">
      <c r="A17" t="str">
        <f>+A13</f>
        <v>Dotations aux amortissements</v>
      </c>
      <c r="B17" s="11">
        <f>+B13</f>
        <v>150</v>
      </c>
      <c r="C17" s="11">
        <f t="shared" ref="C17:F17" si="10">+C13</f>
        <v>150</v>
      </c>
      <c r="D17" s="11">
        <f t="shared" si="10"/>
        <v>150</v>
      </c>
      <c r="E17" s="11">
        <f t="shared" si="10"/>
        <v>120</v>
      </c>
      <c r="F17" s="11">
        <f t="shared" si="10"/>
        <v>120</v>
      </c>
      <c r="M17" s="1" t="s">
        <v>6</v>
      </c>
      <c r="N17" s="11">
        <f>+N14-N16</f>
        <v>853</v>
      </c>
      <c r="O17" s="11">
        <f>+O14-O16</f>
        <v>993</v>
      </c>
      <c r="P17" s="11">
        <f>+P14-P16</f>
        <v>1015</v>
      </c>
      <c r="Q17" s="11">
        <f>+Q14-Q16</f>
        <v>1036</v>
      </c>
      <c r="R17" s="11">
        <f>+R14-R16</f>
        <v>1036</v>
      </c>
    </row>
    <row r="18" spans="1:19" x14ac:dyDescent="0.35">
      <c r="A18" t="s">
        <v>15</v>
      </c>
      <c r="B18" s="11">
        <f>+B16+B17</f>
        <v>955</v>
      </c>
      <c r="C18" s="11">
        <f t="shared" ref="C18:F18" si="11">+C16+C17</f>
        <v>1095</v>
      </c>
      <c r="D18" s="11">
        <f t="shared" si="11"/>
        <v>1165</v>
      </c>
      <c r="E18" s="11">
        <f t="shared" si="11"/>
        <v>1156</v>
      </c>
      <c r="F18" s="11">
        <f t="shared" si="11"/>
        <v>1156</v>
      </c>
      <c r="M18" t="str">
        <f>+M13</f>
        <v>Dotations aux amortissements</v>
      </c>
      <c r="N18" s="11">
        <f>+N13</f>
        <v>150</v>
      </c>
      <c r="O18" s="11">
        <f t="shared" ref="O18:R18" si="12">+O13</f>
        <v>150</v>
      </c>
      <c r="P18" s="11">
        <f t="shared" si="12"/>
        <v>150</v>
      </c>
      <c r="Q18" s="11">
        <f t="shared" si="12"/>
        <v>120</v>
      </c>
      <c r="R18" s="11">
        <f t="shared" si="12"/>
        <v>120</v>
      </c>
    </row>
    <row r="19" spans="1:19" x14ac:dyDescent="0.35">
      <c r="A19" s="12" t="s">
        <v>16</v>
      </c>
      <c r="B19">
        <f>+B5</f>
        <v>180</v>
      </c>
      <c r="C19">
        <f t="shared" ref="C19:F19" si="13">+C5</f>
        <v>180</v>
      </c>
      <c r="D19">
        <f t="shared" si="13"/>
        <v>150</v>
      </c>
      <c r="E19">
        <f t="shared" si="13"/>
        <v>150</v>
      </c>
      <c r="F19">
        <f t="shared" si="13"/>
        <v>100</v>
      </c>
      <c r="M19" t="s">
        <v>15</v>
      </c>
      <c r="N19" s="11">
        <f>+N17+N18</f>
        <v>1003</v>
      </c>
      <c r="O19" s="11">
        <f t="shared" ref="O19:R19" si="14">+O17+O18</f>
        <v>1143</v>
      </c>
      <c r="P19" s="11">
        <f t="shared" si="14"/>
        <v>1165</v>
      </c>
      <c r="Q19" s="11">
        <f t="shared" si="14"/>
        <v>1156</v>
      </c>
      <c r="R19" s="11">
        <f t="shared" si="14"/>
        <v>1156</v>
      </c>
    </row>
    <row r="20" spans="1:19" x14ac:dyDescent="0.35">
      <c r="A20" t="str">
        <f>+A7</f>
        <v>Variation du BFR</v>
      </c>
      <c r="B20">
        <f>+B7</f>
        <v>50</v>
      </c>
      <c r="C20">
        <f t="shared" ref="C20:F20" si="15">+C7</f>
        <v>35</v>
      </c>
      <c r="D20">
        <f t="shared" si="15"/>
        <v>15</v>
      </c>
      <c r="E20">
        <f t="shared" si="15"/>
        <v>0</v>
      </c>
      <c r="F20">
        <f t="shared" si="15"/>
        <v>0</v>
      </c>
      <c r="M20" s="12" t="s">
        <v>16</v>
      </c>
      <c r="N20">
        <f>+N5</f>
        <v>180</v>
      </c>
      <c r="O20">
        <f t="shared" ref="O20:R20" si="16">+O5</f>
        <v>180</v>
      </c>
      <c r="P20">
        <f t="shared" si="16"/>
        <v>150</v>
      </c>
      <c r="Q20">
        <f t="shared" si="16"/>
        <v>150</v>
      </c>
      <c r="R20">
        <f t="shared" si="16"/>
        <v>100</v>
      </c>
    </row>
    <row r="21" spans="1:19" x14ac:dyDescent="0.35">
      <c r="A21" s="13" t="s">
        <v>17</v>
      </c>
      <c r="B21" s="14">
        <f>+B18-B19-B20</f>
        <v>725</v>
      </c>
      <c r="C21" s="14">
        <f t="shared" ref="C21:F21" si="17">+C18-C19-C20</f>
        <v>880</v>
      </c>
      <c r="D21" s="14">
        <f t="shared" si="17"/>
        <v>1000</v>
      </c>
      <c r="E21" s="14">
        <f t="shared" si="17"/>
        <v>1006</v>
      </c>
      <c r="F21" s="14">
        <f t="shared" si="17"/>
        <v>1056</v>
      </c>
      <c r="M21" t="str">
        <f>+M7</f>
        <v>Variation du BFR</v>
      </c>
      <c r="N21">
        <f>+N7</f>
        <v>50</v>
      </c>
      <c r="O21">
        <f t="shared" ref="O21:R21" si="18">+O7</f>
        <v>35</v>
      </c>
      <c r="P21">
        <f t="shared" si="18"/>
        <v>15</v>
      </c>
      <c r="Q21">
        <f t="shared" si="18"/>
        <v>0</v>
      </c>
      <c r="R21">
        <f t="shared" si="18"/>
        <v>0</v>
      </c>
    </row>
    <row r="22" spans="1:19" x14ac:dyDescent="0.35">
      <c r="M22" s="13" t="s">
        <v>17</v>
      </c>
      <c r="N22" s="14">
        <f>+N19-N20-N21</f>
        <v>773</v>
      </c>
      <c r="O22" s="14">
        <f t="shared" ref="O22:R22" si="19">+O19-O20-O21</f>
        <v>928</v>
      </c>
      <c r="P22" s="14">
        <f t="shared" si="19"/>
        <v>1000</v>
      </c>
      <c r="Q22" s="14">
        <f t="shared" si="19"/>
        <v>1006</v>
      </c>
      <c r="R22" s="14">
        <f t="shared" si="19"/>
        <v>1056</v>
      </c>
    </row>
    <row r="23" spans="1:19" x14ac:dyDescent="0.35">
      <c r="A23" s="7" t="s">
        <v>3</v>
      </c>
      <c r="B23" s="8" t="e">
        <f>#REF!-#REF!</f>
        <v>#REF!</v>
      </c>
      <c r="C23" s="8" t="e">
        <f>#REF!-#REF!</f>
        <v>#REF!</v>
      </c>
      <c r="D23" s="8" t="e">
        <f>#REF!-#REF!</f>
        <v>#REF!</v>
      </c>
      <c r="E23" s="9"/>
      <c r="F23" s="9"/>
      <c r="G23" s="9"/>
      <c r="H23" s="9"/>
      <c r="I23" s="9" t="e">
        <f t="shared" ref="I23:J26" si="20">C23/B23-1</f>
        <v>#REF!</v>
      </c>
      <c r="J23" s="9" t="e">
        <f t="shared" si="20"/>
        <v>#REF!</v>
      </c>
      <c r="S23" s="9"/>
    </row>
    <row r="24" spans="1:19" x14ac:dyDescent="0.35">
      <c r="A24" s="4" t="s">
        <v>4</v>
      </c>
      <c r="B24" s="5" t="e">
        <f t="shared" ref="B24" si="21">#REF!</f>
        <v>#REF!</v>
      </c>
      <c r="C24" s="5" t="e">
        <f t="shared" ref="C24" si="22">#REF!</f>
        <v>#REF!</v>
      </c>
      <c r="D24" s="5" t="e">
        <f t="shared" ref="D24" si="23">#REF!</f>
        <v>#REF!</v>
      </c>
      <c r="E24" s="6"/>
      <c r="F24" s="6"/>
      <c r="G24" s="6"/>
      <c r="H24" s="6"/>
      <c r="I24" s="6" t="e">
        <f t="shared" si="20"/>
        <v>#REF!</v>
      </c>
      <c r="J24" s="6" t="e">
        <f t="shared" si="20"/>
        <v>#REF!</v>
      </c>
      <c r="M24" s="7" t="s">
        <v>3</v>
      </c>
      <c r="N24" s="8" t="e">
        <f>#REF!-#REF!</f>
        <v>#REF!</v>
      </c>
      <c r="O24" s="8" t="e">
        <f>#REF!-#REF!</f>
        <v>#REF!</v>
      </c>
      <c r="P24" s="8" t="e">
        <f>#REF!-#REF!</f>
        <v>#REF!</v>
      </c>
      <c r="Q24" s="9"/>
      <c r="R24" s="9"/>
      <c r="S24" s="6"/>
    </row>
    <row r="25" spans="1:19" x14ac:dyDescent="0.35">
      <c r="B25" s="5" t="e">
        <f t="shared" ref="B25" si="24">#REF!</f>
        <v>#REF!</v>
      </c>
      <c r="C25" s="5" t="e">
        <f t="shared" ref="C25" si="25">#REF!</f>
        <v>#REF!</v>
      </c>
      <c r="D25" s="5" t="e">
        <f t="shared" ref="D25" si="26">#REF!</f>
        <v>#REF!</v>
      </c>
      <c r="E25" s="6"/>
      <c r="F25" s="6"/>
      <c r="G25" s="6"/>
      <c r="H25" s="6"/>
      <c r="I25" s="6" t="e">
        <f t="shared" si="20"/>
        <v>#REF!</v>
      </c>
      <c r="J25" s="6" t="e">
        <f t="shared" si="20"/>
        <v>#REF!</v>
      </c>
      <c r="M25" s="4" t="s">
        <v>4</v>
      </c>
      <c r="N25" s="5" t="e">
        <f t="shared" ref="N25:P26" si="27">#REF!</f>
        <v>#REF!</v>
      </c>
      <c r="O25" s="5" t="e">
        <f t="shared" si="27"/>
        <v>#REF!</v>
      </c>
      <c r="P25" s="5" t="e">
        <f t="shared" si="27"/>
        <v>#REF!</v>
      </c>
      <c r="Q25" s="6"/>
      <c r="R25" s="6"/>
      <c r="S25" s="6"/>
    </row>
    <row r="26" spans="1:19" x14ac:dyDescent="0.35">
      <c r="B26" s="2" t="e">
        <f>B14-B23+B24-B25</f>
        <v>#REF!</v>
      </c>
      <c r="C26" s="2" t="e">
        <f>C14-C23+C24-C25</f>
        <v>#REF!</v>
      </c>
      <c r="D26" s="2" t="e">
        <f>D14-D23+D24-D25</f>
        <v>#REF!</v>
      </c>
      <c r="E26" s="3"/>
      <c r="F26" s="3"/>
      <c r="G26" s="3"/>
      <c r="H26" s="3"/>
      <c r="I26" s="3" t="e">
        <f t="shared" si="20"/>
        <v>#REF!</v>
      </c>
      <c r="J26" s="3" t="e">
        <f t="shared" si="20"/>
        <v>#REF!</v>
      </c>
      <c r="N26" s="5" t="e">
        <f t="shared" si="27"/>
        <v>#REF!</v>
      </c>
      <c r="O26" s="5" t="e">
        <f t="shared" si="27"/>
        <v>#REF!</v>
      </c>
      <c r="P26" s="5" t="e">
        <f t="shared" si="27"/>
        <v>#REF!</v>
      </c>
      <c r="Q26" s="6"/>
      <c r="R26" s="6"/>
      <c r="S26" s="3"/>
    </row>
    <row r="27" spans="1:19" x14ac:dyDescent="0.35">
      <c r="N27" s="2" t="e">
        <f>N14-N24+N25-N26</f>
        <v>#REF!</v>
      </c>
      <c r="O27" s="2" t="e">
        <f>O14-O24+O25-O26</f>
        <v>#REF!</v>
      </c>
      <c r="P27" s="2" t="e">
        <f>P14-P24+P25-P26</f>
        <v>#REF!</v>
      </c>
      <c r="Q27" s="3"/>
      <c r="R27" s="3"/>
    </row>
    <row r="28" spans="1:19" x14ac:dyDescent="0.35">
      <c r="B28">
        <f>+B14*0.3</f>
        <v>345</v>
      </c>
      <c r="C28">
        <f>+C14*0.3</f>
        <v>405</v>
      </c>
      <c r="D28">
        <f>+D14*0.3</f>
        <v>435</v>
      </c>
      <c r="E28">
        <f>+E14*0.3</f>
        <v>444</v>
      </c>
      <c r="F28">
        <f>+F14*0.3</f>
        <v>444</v>
      </c>
    </row>
    <row r="29" spans="1:19" x14ac:dyDescent="0.35">
      <c r="B29">
        <f>+B15-B28</f>
        <v>0</v>
      </c>
      <c r="C29">
        <f t="shared" ref="C29:F29" si="28">+C15-C28</f>
        <v>0</v>
      </c>
      <c r="D29">
        <f t="shared" si="28"/>
        <v>0</v>
      </c>
      <c r="E29">
        <f t="shared" si="28"/>
        <v>0</v>
      </c>
      <c r="F29">
        <f t="shared" si="28"/>
        <v>0</v>
      </c>
      <c r="N29">
        <f>+(N14-N15)*0.3</f>
        <v>297</v>
      </c>
      <c r="O29">
        <f>+(O14-O15)*0.3</f>
        <v>357</v>
      </c>
      <c r="P29">
        <f>+P14*0.3</f>
        <v>435</v>
      </c>
      <c r="Q29">
        <f>+Q14*0.3</f>
        <v>444</v>
      </c>
      <c r="R29">
        <f>+R14*0.3</f>
        <v>444</v>
      </c>
    </row>
    <row r="30" spans="1:19" x14ac:dyDescent="0.35">
      <c r="B30" s="11">
        <f>+B21+B29</f>
        <v>725</v>
      </c>
      <c r="C30" s="11">
        <f t="shared" ref="C30:F30" si="29">+C21+C29</f>
        <v>880</v>
      </c>
      <c r="D30" s="11">
        <f t="shared" si="29"/>
        <v>1000</v>
      </c>
      <c r="E30" s="11">
        <f t="shared" si="29"/>
        <v>1006</v>
      </c>
      <c r="F30" s="11">
        <f t="shared" si="29"/>
        <v>1056</v>
      </c>
      <c r="N30">
        <f>+N16-N29</f>
        <v>0</v>
      </c>
      <c r="O30">
        <f t="shared" ref="O30:R30" si="30">+O16-O29</f>
        <v>0</v>
      </c>
      <c r="P30">
        <f t="shared" si="30"/>
        <v>0</v>
      </c>
      <c r="Q30">
        <f t="shared" si="30"/>
        <v>0</v>
      </c>
      <c r="R30">
        <f t="shared" si="30"/>
        <v>0</v>
      </c>
    </row>
    <row r="31" spans="1:19" x14ac:dyDescent="0.35">
      <c r="N31" s="11">
        <f>+N22+N30</f>
        <v>773</v>
      </c>
      <c r="O31" s="11">
        <f t="shared" ref="O31:R31" si="31">+O22+O30</f>
        <v>928</v>
      </c>
      <c r="P31" s="11">
        <f t="shared" si="31"/>
        <v>1000</v>
      </c>
      <c r="Q31" s="11">
        <f t="shared" si="31"/>
        <v>1006</v>
      </c>
      <c r="R31" s="11">
        <f t="shared" si="31"/>
        <v>1056</v>
      </c>
    </row>
    <row r="32" spans="1:19" x14ac:dyDescent="0.35">
      <c r="A32" t="s">
        <v>18</v>
      </c>
      <c r="B32" s="11">
        <f>+(F21*1.01)/(10%-1%)</f>
        <v>11850.666666666664</v>
      </c>
    </row>
    <row r="33" spans="1:19" x14ac:dyDescent="0.35">
      <c r="A33" s="13" t="s">
        <v>19</v>
      </c>
      <c r="B33" s="14">
        <f>+B32*(1.1^-5)</f>
        <v>7358.3316257996903</v>
      </c>
      <c r="M33" t="s">
        <v>18</v>
      </c>
      <c r="N33" s="11">
        <f>+(R22*1.01)/(10%-1%)</f>
        <v>11850.666666666664</v>
      </c>
    </row>
    <row r="34" spans="1:19" x14ac:dyDescent="0.35">
      <c r="M34" s="13" t="s">
        <v>19</v>
      </c>
      <c r="N34" s="14">
        <f>+N33*(1.1^-5)</f>
        <v>7358.3316257996903</v>
      </c>
    </row>
    <row r="35" spans="1:19" x14ac:dyDescent="0.35">
      <c r="B35" t="s">
        <v>20</v>
      </c>
      <c r="C35" t="s">
        <v>21</v>
      </c>
      <c r="D35" t="s">
        <v>22</v>
      </c>
      <c r="E35" t="s">
        <v>23</v>
      </c>
      <c r="F35" t="s">
        <v>24</v>
      </c>
      <c r="G35" t="s">
        <v>26</v>
      </c>
      <c r="S35" t="s">
        <v>26</v>
      </c>
    </row>
    <row r="36" spans="1:19" x14ac:dyDescent="0.35">
      <c r="A36" s="13" t="s">
        <v>17</v>
      </c>
      <c r="B36" s="11">
        <f>+B21</f>
        <v>725</v>
      </c>
      <c r="C36" s="11">
        <f t="shared" ref="C36:F36" si="32">+C21</f>
        <v>880</v>
      </c>
      <c r="D36" s="11">
        <f t="shared" si="32"/>
        <v>1000</v>
      </c>
      <c r="E36" s="11">
        <f t="shared" si="32"/>
        <v>1006</v>
      </c>
      <c r="F36" s="11">
        <f t="shared" si="32"/>
        <v>1056</v>
      </c>
      <c r="N36" t="s">
        <v>20</v>
      </c>
      <c r="O36" t="s">
        <v>21</v>
      </c>
      <c r="P36" t="s">
        <v>22</v>
      </c>
      <c r="Q36" t="s">
        <v>23</v>
      </c>
      <c r="R36" t="s">
        <v>24</v>
      </c>
      <c r="S36" t="s">
        <v>43</v>
      </c>
    </row>
    <row r="37" spans="1:19" x14ac:dyDescent="0.35">
      <c r="A37" s="13" t="s">
        <v>40</v>
      </c>
      <c r="B37" s="11">
        <f>+B36*(1.1^-B38)</f>
        <v>659.09090909090912</v>
      </c>
      <c r="C37" s="11">
        <f t="shared" ref="C37:F37" si="33">+C36*(1.1^-C38)</f>
        <v>727.27272727272725</v>
      </c>
      <c r="D37" s="11">
        <f t="shared" si="33"/>
        <v>751.31480090157754</v>
      </c>
      <c r="E37" s="11">
        <f t="shared" si="33"/>
        <v>687.11153609726091</v>
      </c>
      <c r="F37" s="11">
        <f t="shared" si="33"/>
        <v>655.69291715046757</v>
      </c>
      <c r="G37" s="11">
        <f>SUM(B37:F37)</f>
        <v>3480.4828905129425</v>
      </c>
      <c r="M37" t="s">
        <v>43</v>
      </c>
      <c r="N37" s="11">
        <f>+N22</f>
        <v>773</v>
      </c>
      <c r="O37" s="11">
        <f t="shared" ref="O37:R37" si="34">+O22</f>
        <v>928</v>
      </c>
      <c r="P37" s="11">
        <f t="shared" si="34"/>
        <v>1000</v>
      </c>
      <c r="Q37" s="11">
        <f t="shared" si="34"/>
        <v>1006</v>
      </c>
      <c r="R37" s="11">
        <f t="shared" si="34"/>
        <v>1056</v>
      </c>
    </row>
    <row r="38" spans="1:19" x14ac:dyDescent="0.35">
      <c r="A38" t="s">
        <v>25</v>
      </c>
      <c r="B38">
        <v>1</v>
      </c>
      <c r="C38">
        <v>2</v>
      </c>
      <c r="D38">
        <v>3</v>
      </c>
      <c r="E38">
        <v>4</v>
      </c>
      <c r="F38">
        <v>5</v>
      </c>
      <c r="M38" t="s">
        <v>42</v>
      </c>
      <c r="N38" s="11">
        <f>+N37*(1.1^-N39)</f>
        <v>702.72727272727275</v>
      </c>
      <c r="O38" s="11">
        <f t="shared" ref="O38:R38" si="35">+O37*(1.1^-O39)</f>
        <v>766.9421487603305</v>
      </c>
      <c r="P38" s="11">
        <f t="shared" si="35"/>
        <v>751.31480090157754</v>
      </c>
      <c r="Q38" s="11">
        <f t="shared" si="35"/>
        <v>687.11153609726091</v>
      </c>
      <c r="R38" s="11">
        <f t="shared" si="35"/>
        <v>655.69291715046757</v>
      </c>
      <c r="S38" s="11">
        <f>SUM(N38:R38)</f>
        <v>3563.7886756369094</v>
      </c>
    </row>
    <row r="39" spans="1:19" x14ac:dyDescent="0.35">
      <c r="M39" t="s">
        <v>44</v>
      </c>
      <c r="N39">
        <v>1</v>
      </c>
      <c r="O39">
        <v>2</v>
      </c>
      <c r="P39">
        <v>3</v>
      </c>
      <c r="Q39">
        <v>4</v>
      </c>
      <c r="R39">
        <v>5</v>
      </c>
    </row>
    <row r="40" spans="1:19" x14ac:dyDescent="0.35">
      <c r="A40" s="13" t="s">
        <v>27</v>
      </c>
      <c r="B40" s="14">
        <f>+G37+B33</f>
        <v>10838.814516312632</v>
      </c>
    </row>
    <row r="41" spans="1:19" x14ac:dyDescent="0.35">
      <c r="B41" s="18">
        <f>100%-B42</f>
        <v>0.6</v>
      </c>
      <c r="C41" s="18">
        <f t="shared" ref="C41:F41" si="36">100%-C42</f>
        <v>0.49411764705882355</v>
      </c>
      <c r="D41" s="18">
        <f t="shared" si="36"/>
        <v>0.50165912518853695</v>
      </c>
      <c r="E41" s="18">
        <f t="shared" si="36"/>
        <v>0.49005685114282405</v>
      </c>
      <c r="F41" s="18">
        <f t="shared" si="36"/>
        <v>0.47890081840656151</v>
      </c>
      <c r="M41" s="13" t="s">
        <v>27</v>
      </c>
      <c r="N41" s="14">
        <f>+S38+N34</f>
        <v>10922.1203014366</v>
      </c>
    </row>
    <row r="42" spans="1:19" x14ac:dyDescent="0.35">
      <c r="B42" s="10">
        <v>0.4</v>
      </c>
      <c r="C42" s="17">
        <f>+C44/C45</f>
        <v>0.50588235294117645</v>
      </c>
      <c r="D42" s="17">
        <f t="shared" ref="D42:F42" si="37">+D44/D45</f>
        <v>0.49834087481146311</v>
      </c>
      <c r="E42" s="17">
        <f t="shared" si="37"/>
        <v>0.50994314885717595</v>
      </c>
      <c r="F42" s="17">
        <f t="shared" si="37"/>
        <v>0.52109918159343849</v>
      </c>
      <c r="N42" s="18">
        <f>100%-N43</f>
        <v>0.6</v>
      </c>
      <c r="O42" s="18">
        <f t="shared" ref="O42:R42" si="38">100%-O43</f>
        <v>0.49411764705882355</v>
      </c>
      <c r="P42" s="18">
        <f t="shared" si="38"/>
        <v>0.50165912518853695</v>
      </c>
      <c r="Q42" s="18">
        <f t="shared" si="38"/>
        <v>0.49005685114282405</v>
      </c>
      <c r="R42" s="18">
        <f t="shared" si="38"/>
        <v>0.47890081840656151</v>
      </c>
    </row>
    <row r="43" spans="1:19" x14ac:dyDescent="0.35">
      <c r="C43" s="11">
        <v>540</v>
      </c>
      <c r="D43" s="11">
        <v>521.60000000000036</v>
      </c>
      <c r="E43" s="11">
        <v>606.46399999999994</v>
      </c>
      <c r="F43" s="11">
        <v>694.72256000000016</v>
      </c>
      <c r="N43" s="10">
        <v>0.4</v>
      </c>
      <c r="O43" s="17">
        <f>+O45/O46</f>
        <v>0.50588235294117645</v>
      </c>
      <c r="P43" s="17">
        <f t="shared" ref="P43:R43" si="39">+P45/P46</f>
        <v>0.49834087481146311</v>
      </c>
      <c r="Q43" s="17">
        <f t="shared" si="39"/>
        <v>0.50994314885717595</v>
      </c>
      <c r="R43" s="17">
        <f t="shared" si="39"/>
        <v>0.52109918159343849</v>
      </c>
    </row>
    <row r="44" spans="1:19" x14ac:dyDescent="0.35">
      <c r="C44" s="11">
        <f>+C46+C43</f>
        <v>5160</v>
      </c>
      <c r="D44" s="11">
        <f t="shared" ref="D44:F44" si="40">+D46+D43</f>
        <v>5286.4000000000005</v>
      </c>
      <c r="E44" s="11">
        <f t="shared" si="40"/>
        <v>5625.8559999999998</v>
      </c>
      <c r="F44" s="11">
        <f t="shared" si="40"/>
        <v>5978.8902400000006</v>
      </c>
      <c r="O44" s="11">
        <v>540</v>
      </c>
      <c r="P44" s="11">
        <v>521.60000000000036</v>
      </c>
      <c r="Q44" s="11">
        <v>606.46399999999994</v>
      </c>
      <c r="R44" s="11">
        <v>694.72256000000016</v>
      </c>
    </row>
    <row r="45" spans="1:19" x14ac:dyDescent="0.35">
      <c r="A45" t="s">
        <v>28</v>
      </c>
      <c r="B45" s="11">
        <v>10000</v>
      </c>
      <c r="C45" s="11">
        <f>+B45*1.02</f>
        <v>10200</v>
      </c>
      <c r="D45" s="11">
        <f>+C45*1.04</f>
        <v>10608</v>
      </c>
      <c r="E45" s="11">
        <f t="shared" ref="E45:F45" si="41">+D45*1.04</f>
        <v>11032.32</v>
      </c>
      <c r="F45" s="11">
        <f t="shared" si="41"/>
        <v>11473.612800000001</v>
      </c>
      <c r="O45" s="11">
        <f>+O47+O44</f>
        <v>5160</v>
      </c>
      <c r="P45" s="11">
        <f t="shared" ref="P45:R45" si="42">+P47+P44</f>
        <v>5286.4000000000005</v>
      </c>
      <c r="Q45" s="11">
        <f t="shared" si="42"/>
        <v>5625.8559999999998</v>
      </c>
      <c r="R45" s="11">
        <f t="shared" si="42"/>
        <v>5978.8902400000006</v>
      </c>
    </row>
    <row r="46" spans="1:19" x14ac:dyDescent="0.35">
      <c r="A46" t="s">
        <v>30</v>
      </c>
      <c r="B46" s="11">
        <f>0.4*B45</f>
        <v>4000</v>
      </c>
      <c r="C46" s="11">
        <v>4620</v>
      </c>
      <c r="D46" s="11">
        <v>4764.8</v>
      </c>
      <c r="E46" s="11">
        <v>5019.3919999999998</v>
      </c>
      <c r="F46" s="11">
        <v>5284.1676800000005</v>
      </c>
      <c r="M46" t="s">
        <v>28</v>
      </c>
      <c r="N46" s="11">
        <v>10000</v>
      </c>
      <c r="O46" s="11">
        <f>+N46*1.02</f>
        <v>10200</v>
      </c>
      <c r="P46" s="11">
        <f>+O46*1.04</f>
        <v>10608</v>
      </c>
      <c r="Q46" s="11">
        <f t="shared" ref="Q46" si="43">+P46*1.04</f>
        <v>11032.32</v>
      </c>
      <c r="R46" s="11">
        <f t="shared" ref="R46" si="44">+Q46*1.04</f>
        <v>11473.612800000001</v>
      </c>
    </row>
    <row r="47" spans="1:19" x14ac:dyDescent="0.35">
      <c r="A47" t="s">
        <v>29</v>
      </c>
      <c r="B47" s="11">
        <f>+B45-B46-B48</f>
        <v>4700</v>
      </c>
      <c r="C47" s="11">
        <f t="shared" ref="C47:F47" si="45">+C45-C46-C48</f>
        <v>4080</v>
      </c>
      <c r="D47" s="11">
        <f t="shared" si="45"/>
        <v>4243.2</v>
      </c>
      <c r="E47" s="11">
        <f t="shared" si="45"/>
        <v>4412.9279999999999</v>
      </c>
      <c r="F47" s="11">
        <f t="shared" si="45"/>
        <v>4589.4451200000003</v>
      </c>
      <c r="G47" s="11"/>
      <c r="M47" t="s">
        <v>30</v>
      </c>
      <c r="N47" s="11">
        <f>0.4*N46</f>
        <v>4000</v>
      </c>
      <c r="O47" s="11">
        <v>4620</v>
      </c>
      <c r="P47" s="11">
        <v>4764.8</v>
      </c>
      <c r="Q47" s="11">
        <v>5019.3919999999998</v>
      </c>
      <c r="R47" s="11">
        <v>5284.1676800000005</v>
      </c>
      <c r="S47" s="11"/>
    </row>
    <row r="48" spans="1:19" x14ac:dyDescent="0.35">
      <c r="A48" t="s">
        <v>0</v>
      </c>
      <c r="B48">
        <f>+B3</f>
        <v>1300</v>
      </c>
      <c r="C48">
        <f t="shared" ref="C48:F48" si="46">+C3</f>
        <v>1500</v>
      </c>
      <c r="D48">
        <f t="shared" si="46"/>
        <v>1600</v>
      </c>
      <c r="E48">
        <f t="shared" si="46"/>
        <v>1600</v>
      </c>
      <c r="F48">
        <f t="shared" si="46"/>
        <v>1600</v>
      </c>
      <c r="M48" t="s">
        <v>29</v>
      </c>
      <c r="N48" s="11">
        <f>+N46-N47-N49</f>
        <v>4700</v>
      </c>
      <c r="O48" s="11">
        <f t="shared" ref="O48:R48" si="47">+O46-O47-O49</f>
        <v>4080</v>
      </c>
      <c r="P48" s="11">
        <f t="shared" si="47"/>
        <v>4243.2</v>
      </c>
      <c r="Q48" s="11">
        <f t="shared" si="47"/>
        <v>4412.9279999999999</v>
      </c>
      <c r="R48" s="11">
        <f t="shared" si="47"/>
        <v>4589.4451200000003</v>
      </c>
    </row>
    <row r="49" spans="1:19" x14ac:dyDescent="0.35">
      <c r="C49" s="16">
        <f>+C48/B48-1</f>
        <v>0.15384615384615374</v>
      </c>
      <c r="M49" t="s">
        <v>0</v>
      </c>
      <c r="N49">
        <f>+N3</f>
        <v>1300</v>
      </c>
      <c r="O49">
        <f t="shared" ref="O49:R49" si="48">+O3</f>
        <v>1500</v>
      </c>
      <c r="P49">
        <f t="shared" si="48"/>
        <v>1600</v>
      </c>
      <c r="Q49">
        <f t="shared" si="48"/>
        <v>1600</v>
      </c>
      <c r="R49">
        <f t="shared" si="48"/>
        <v>1600</v>
      </c>
    </row>
    <row r="50" spans="1:19" x14ac:dyDescent="0.35">
      <c r="B50" s="11">
        <f>+B45-B46-B47</f>
        <v>1300</v>
      </c>
      <c r="C50" s="11">
        <f t="shared" ref="C50:F50" si="49">+C45-C46-C47</f>
        <v>1500</v>
      </c>
      <c r="D50" s="11">
        <f t="shared" si="49"/>
        <v>1600</v>
      </c>
      <c r="E50" s="11">
        <f t="shared" si="49"/>
        <v>1600</v>
      </c>
      <c r="F50" s="11">
        <f t="shared" si="49"/>
        <v>1600</v>
      </c>
      <c r="O50" s="16">
        <f>+O49/N49-1</f>
        <v>0.15384615384615374</v>
      </c>
    </row>
    <row r="51" spans="1:19" x14ac:dyDescent="0.35">
      <c r="N51" s="11">
        <f>+N46-N47-N48</f>
        <v>1300</v>
      </c>
      <c r="O51" s="11">
        <f t="shared" ref="O51:R51" si="50">+O46-O47-O48</f>
        <v>1500</v>
      </c>
      <c r="P51" s="11">
        <f t="shared" si="50"/>
        <v>1600</v>
      </c>
      <c r="Q51" s="11">
        <f t="shared" si="50"/>
        <v>1600</v>
      </c>
      <c r="R51" s="11">
        <f t="shared" si="50"/>
        <v>1600</v>
      </c>
    </row>
    <row r="52" spans="1:19" x14ac:dyDescent="0.35">
      <c r="B52" t="s">
        <v>31</v>
      </c>
      <c r="C52" t="s">
        <v>7</v>
      </c>
      <c r="D52" t="s">
        <v>8</v>
      </c>
      <c r="E52" t="s">
        <v>9</v>
      </c>
      <c r="F52" t="s">
        <v>10</v>
      </c>
      <c r="G52" t="s">
        <v>11</v>
      </c>
      <c r="S52" t="s">
        <v>11</v>
      </c>
    </row>
    <row r="53" spans="1:19" x14ac:dyDescent="0.35">
      <c r="A53" t="s">
        <v>32</v>
      </c>
      <c r="B53">
        <v>250</v>
      </c>
      <c r="C53">
        <v>300</v>
      </c>
      <c r="D53">
        <f>+C53+D54</f>
        <v>335</v>
      </c>
      <c r="E53">
        <f t="shared" ref="E53:G53" si="51">+D53+E54</f>
        <v>350</v>
      </c>
      <c r="F53">
        <f t="shared" si="51"/>
        <v>350</v>
      </c>
      <c r="G53">
        <f t="shared" si="51"/>
        <v>350</v>
      </c>
      <c r="N53" t="s">
        <v>31</v>
      </c>
      <c r="O53" t="s">
        <v>7</v>
      </c>
      <c r="P53" t="s">
        <v>8</v>
      </c>
      <c r="Q53" t="s">
        <v>9</v>
      </c>
      <c r="R53" t="s">
        <v>10</v>
      </c>
      <c r="S53">
        <f>+R54+S54</f>
        <v>350</v>
      </c>
    </row>
    <row r="54" spans="1:19" x14ac:dyDescent="0.35">
      <c r="A54" t="s">
        <v>33</v>
      </c>
      <c r="C54">
        <f>+B7</f>
        <v>50</v>
      </c>
      <c r="D54">
        <f t="shared" ref="D54:G54" si="52">+C7</f>
        <v>35</v>
      </c>
      <c r="E54">
        <f t="shared" si="52"/>
        <v>15</v>
      </c>
      <c r="F54">
        <f t="shared" si="52"/>
        <v>0</v>
      </c>
      <c r="G54">
        <f t="shared" si="52"/>
        <v>0</v>
      </c>
      <c r="M54" t="s">
        <v>32</v>
      </c>
      <c r="N54">
        <v>250</v>
      </c>
      <c r="O54">
        <f>+N59*3%</f>
        <v>300</v>
      </c>
      <c r="P54">
        <v>335</v>
      </c>
      <c r="Q54">
        <f t="shared" ref="Q54" si="53">+P54+Q55</f>
        <v>350</v>
      </c>
      <c r="R54">
        <f t="shared" ref="R54" si="54">+Q54+R55</f>
        <v>350</v>
      </c>
      <c r="S54">
        <f t="shared" ref="S54" si="55">+R7</f>
        <v>0</v>
      </c>
    </row>
    <row r="55" spans="1:19" x14ac:dyDescent="0.35">
      <c r="C55" s="15">
        <f>+C53/B45</f>
        <v>0.03</v>
      </c>
      <c r="D55" s="15">
        <f t="shared" ref="D55:G55" si="56">+D53/C45</f>
        <v>3.2843137254901962E-2</v>
      </c>
      <c r="E55" s="15">
        <f t="shared" si="56"/>
        <v>3.299396681749623E-2</v>
      </c>
      <c r="F55" s="15">
        <f t="shared" si="56"/>
        <v>3.1724968093746378E-2</v>
      </c>
      <c r="G55" s="15">
        <f t="shared" si="56"/>
        <v>3.0504777013217667E-2</v>
      </c>
      <c r="M55" t="s">
        <v>33</v>
      </c>
      <c r="O55">
        <f>+N7</f>
        <v>50</v>
      </c>
      <c r="P55">
        <f t="shared" ref="P55" si="57">+O7</f>
        <v>35</v>
      </c>
      <c r="Q55">
        <f t="shared" ref="Q55" si="58">+P7</f>
        <v>15</v>
      </c>
      <c r="R55">
        <f t="shared" ref="R55" si="59">+Q7</f>
        <v>0</v>
      </c>
      <c r="S55" s="15">
        <f>+S53/R46</f>
        <v>3.0504777013217667E-2</v>
      </c>
    </row>
    <row r="56" spans="1:19" x14ac:dyDescent="0.35">
      <c r="A56" s="13" t="s">
        <v>45</v>
      </c>
      <c r="O56" s="15">
        <f>+O54/N46</f>
        <v>0.03</v>
      </c>
      <c r="P56" s="15">
        <f t="shared" ref="P56" si="60">+P54/O46</f>
        <v>3.2843137254901962E-2</v>
      </c>
      <c r="Q56" s="15">
        <f t="shared" ref="Q56" si="61">+Q54/P46</f>
        <v>3.299396681749623E-2</v>
      </c>
      <c r="R56" s="15">
        <f t="shared" ref="R56" si="62">+R54/Q46</f>
        <v>3.1724968093746378E-2</v>
      </c>
    </row>
    <row r="57" spans="1:19" x14ac:dyDescent="0.35">
      <c r="A57" s="19" t="s">
        <v>37</v>
      </c>
      <c r="B57" s="20" t="s">
        <v>7</v>
      </c>
      <c r="C57" s="20" t="s">
        <v>8</v>
      </c>
      <c r="D57" s="20" t="s">
        <v>9</v>
      </c>
      <c r="E57" s="20" t="s">
        <v>10</v>
      </c>
      <c r="F57" s="20" t="s">
        <v>11</v>
      </c>
      <c r="G57" s="21"/>
      <c r="S57" s="21"/>
    </row>
    <row r="58" spans="1:19" x14ac:dyDescent="0.35">
      <c r="A58" s="21" t="s">
        <v>38</v>
      </c>
      <c r="B58" s="22">
        <f>+B45</f>
        <v>10000</v>
      </c>
      <c r="C58" s="22">
        <f t="shared" ref="C58:F58" si="63">+C45</f>
        <v>10200</v>
      </c>
      <c r="D58" s="22">
        <f t="shared" si="63"/>
        <v>10608</v>
      </c>
      <c r="E58" s="22">
        <f t="shared" si="63"/>
        <v>11032.32</v>
      </c>
      <c r="F58" s="22">
        <f t="shared" si="63"/>
        <v>11473.612800000001</v>
      </c>
      <c r="G58" s="21"/>
      <c r="M58" s="19" t="s">
        <v>37</v>
      </c>
      <c r="N58" s="20" t="s">
        <v>7</v>
      </c>
      <c r="O58" s="20" t="s">
        <v>8</v>
      </c>
      <c r="P58" s="20" t="s">
        <v>9</v>
      </c>
      <c r="Q58" s="20" t="s">
        <v>10</v>
      </c>
      <c r="R58" s="20" t="s">
        <v>11</v>
      </c>
      <c r="S58" s="21"/>
    </row>
    <row r="59" spans="1:19" x14ac:dyDescent="0.35">
      <c r="A59" s="23" t="s">
        <v>34</v>
      </c>
      <c r="B59" s="24"/>
      <c r="C59" s="25">
        <f>+C58/B58-1</f>
        <v>2.0000000000000018E-2</v>
      </c>
      <c r="D59" s="25">
        <f t="shared" ref="D59:F59" si="64">+D58/C58-1</f>
        <v>4.0000000000000036E-2</v>
      </c>
      <c r="E59" s="25">
        <f t="shared" si="64"/>
        <v>4.0000000000000036E-2</v>
      </c>
      <c r="F59" s="25">
        <f t="shared" si="64"/>
        <v>4.0000000000000036E-2</v>
      </c>
      <c r="G59" s="21"/>
      <c r="M59" s="21" t="s">
        <v>38</v>
      </c>
      <c r="N59" s="22">
        <f>+N46</f>
        <v>10000</v>
      </c>
      <c r="O59" s="22">
        <f t="shared" ref="O59:R59" si="65">+O46</f>
        <v>10200</v>
      </c>
      <c r="P59" s="22">
        <f t="shared" si="65"/>
        <v>10608</v>
      </c>
      <c r="Q59" s="22">
        <f t="shared" si="65"/>
        <v>11032.32</v>
      </c>
      <c r="R59" s="22">
        <f t="shared" si="65"/>
        <v>11473.612800000001</v>
      </c>
      <c r="S59" s="21"/>
    </row>
    <row r="60" spans="1:19" x14ac:dyDescent="0.35">
      <c r="A60" s="21" t="s">
        <v>35</v>
      </c>
      <c r="B60" s="25">
        <v>0.6</v>
      </c>
      <c r="C60" s="25">
        <v>0.49</v>
      </c>
      <c r="D60" s="25">
        <v>0.5</v>
      </c>
      <c r="E60" s="25">
        <v>0.49</v>
      </c>
      <c r="F60" s="25">
        <v>0.48</v>
      </c>
      <c r="G60" s="21"/>
      <c r="M60" s="23" t="s">
        <v>34</v>
      </c>
      <c r="N60" s="24"/>
      <c r="O60" s="25">
        <f>+O59/N59-1</f>
        <v>2.0000000000000018E-2</v>
      </c>
      <c r="P60" s="25">
        <f t="shared" ref="P60" si="66">+P59/O59-1</f>
        <v>4.0000000000000036E-2</v>
      </c>
      <c r="Q60" s="25">
        <f t="shared" ref="Q60" si="67">+Q59/P59-1</f>
        <v>4.0000000000000036E-2</v>
      </c>
      <c r="R60" s="25">
        <f t="shared" ref="R60" si="68">+R59/Q59-1</f>
        <v>4.0000000000000036E-2</v>
      </c>
      <c r="S60" s="21"/>
    </row>
    <row r="61" spans="1:19" x14ac:dyDescent="0.35">
      <c r="A61" s="21" t="s">
        <v>36</v>
      </c>
      <c r="B61" s="22">
        <f>+B60*B58</f>
        <v>6000</v>
      </c>
      <c r="C61" s="22">
        <f t="shared" ref="C61:F61" si="69">+C60*C58</f>
        <v>4998</v>
      </c>
      <c r="D61" s="22">
        <f t="shared" si="69"/>
        <v>5304</v>
      </c>
      <c r="E61" s="22">
        <f t="shared" si="69"/>
        <v>5405.8368</v>
      </c>
      <c r="F61" s="22">
        <f t="shared" si="69"/>
        <v>5507.3341440000004</v>
      </c>
      <c r="G61" s="21"/>
      <c r="M61" s="21" t="s">
        <v>35</v>
      </c>
      <c r="N61" s="25">
        <v>0.6</v>
      </c>
      <c r="O61" s="25">
        <v>0.49</v>
      </c>
      <c r="P61" s="25">
        <v>0.5</v>
      </c>
      <c r="Q61" s="25">
        <v>0.49</v>
      </c>
      <c r="R61" s="25">
        <v>0.48</v>
      </c>
      <c r="S61" s="21"/>
    </row>
    <row r="62" spans="1:19" x14ac:dyDescent="0.35">
      <c r="A62" s="21" t="s">
        <v>29</v>
      </c>
      <c r="B62" s="22">
        <f>+B47</f>
        <v>4700</v>
      </c>
      <c r="C62" s="22">
        <f t="shared" ref="C62:E62" si="70">+C47-C43</f>
        <v>3540</v>
      </c>
      <c r="D62" s="22">
        <f t="shared" si="70"/>
        <v>3721.5999999999995</v>
      </c>
      <c r="E62" s="22">
        <f t="shared" si="70"/>
        <v>3806.4639999999999</v>
      </c>
      <c r="F62" s="22">
        <f>+F47-F43</f>
        <v>3894.7225600000002</v>
      </c>
      <c r="G62" s="21"/>
      <c r="M62" s="21" t="s">
        <v>36</v>
      </c>
      <c r="N62" s="22">
        <f>+N61*N59</f>
        <v>6000</v>
      </c>
      <c r="O62" s="22">
        <f t="shared" ref="O62:R62" si="71">+O61*O59</f>
        <v>4998</v>
      </c>
      <c r="P62" s="22">
        <f t="shared" si="71"/>
        <v>5304</v>
      </c>
      <c r="Q62" s="22">
        <f t="shared" si="71"/>
        <v>5405.8368</v>
      </c>
      <c r="R62" s="22">
        <f t="shared" si="71"/>
        <v>5507.3341440000004</v>
      </c>
      <c r="S62" s="21"/>
    </row>
    <row r="63" spans="1:19" x14ac:dyDescent="0.35">
      <c r="A63" s="19" t="s">
        <v>0</v>
      </c>
      <c r="B63" s="26">
        <f>+B61-B62</f>
        <v>1300</v>
      </c>
      <c r="C63" s="26">
        <f t="shared" ref="C63:F63" si="72">+C61-C62</f>
        <v>1458</v>
      </c>
      <c r="D63" s="26">
        <f t="shared" si="72"/>
        <v>1582.4000000000005</v>
      </c>
      <c r="E63" s="26">
        <f t="shared" si="72"/>
        <v>1599.3728000000001</v>
      </c>
      <c r="F63" s="26">
        <f t="shared" si="72"/>
        <v>1612.6115840000002</v>
      </c>
      <c r="G63" s="21"/>
      <c r="M63" s="21" t="s">
        <v>29</v>
      </c>
      <c r="N63" s="22">
        <f>+N48</f>
        <v>4700</v>
      </c>
      <c r="O63" s="22">
        <f t="shared" ref="O63:Q63" si="73">+O48-O44</f>
        <v>3540</v>
      </c>
      <c r="P63" s="22">
        <f t="shared" si="73"/>
        <v>3721.5999999999995</v>
      </c>
      <c r="Q63" s="22">
        <f t="shared" si="73"/>
        <v>3806.4639999999999</v>
      </c>
      <c r="R63" s="22">
        <f>+R48-R44</f>
        <v>3894.7225600000002</v>
      </c>
      <c r="S63" s="21"/>
    </row>
    <row r="64" spans="1:19" x14ac:dyDescent="0.35">
      <c r="A64" s="21" t="str">
        <f>+A13</f>
        <v>Dotations aux amortissements</v>
      </c>
      <c r="B64" s="22">
        <f>+B13</f>
        <v>150</v>
      </c>
      <c r="C64" s="22">
        <f t="shared" ref="C64:F64" si="74">+C13</f>
        <v>150</v>
      </c>
      <c r="D64" s="22">
        <f t="shared" si="74"/>
        <v>150</v>
      </c>
      <c r="E64" s="22">
        <f t="shared" si="74"/>
        <v>120</v>
      </c>
      <c r="F64" s="22">
        <f t="shared" si="74"/>
        <v>120</v>
      </c>
      <c r="G64" s="21"/>
      <c r="M64" s="19" t="s">
        <v>0</v>
      </c>
      <c r="N64" s="26">
        <f>+N62-N63</f>
        <v>1300</v>
      </c>
      <c r="O64" s="26">
        <f t="shared" ref="O64:R64" si="75">+O62-O63</f>
        <v>1458</v>
      </c>
      <c r="P64" s="26">
        <f t="shared" si="75"/>
        <v>1582.4000000000005</v>
      </c>
      <c r="Q64" s="26">
        <f t="shared" si="75"/>
        <v>1599.3728000000001</v>
      </c>
      <c r="R64" s="26">
        <f t="shared" si="75"/>
        <v>1612.6115840000002</v>
      </c>
      <c r="S64" s="21"/>
    </row>
    <row r="65" spans="1:19" x14ac:dyDescent="0.35">
      <c r="A65" s="19" t="str">
        <f t="shared" ref="A65:A67" si="76">+A14</f>
        <v>Résultat d'exploitation</v>
      </c>
      <c r="B65" s="26">
        <f>+B63-B64</f>
        <v>1150</v>
      </c>
      <c r="C65" s="26">
        <f t="shared" ref="C65:F65" si="77">+C63-C64</f>
        <v>1308</v>
      </c>
      <c r="D65" s="26">
        <f t="shared" si="77"/>
        <v>1432.4000000000005</v>
      </c>
      <c r="E65" s="26">
        <f t="shared" si="77"/>
        <v>1479.3728000000001</v>
      </c>
      <c r="F65" s="26">
        <f t="shared" si="77"/>
        <v>1492.6115840000002</v>
      </c>
      <c r="G65" s="19"/>
      <c r="M65" s="21" t="str">
        <f>+M13</f>
        <v>Dotations aux amortissements</v>
      </c>
      <c r="N65" s="22">
        <f>+N13</f>
        <v>150</v>
      </c>
      <c r="O65" s="22">
        <f t="shared" ref="O65:R65" si="78">+O13</f>
        <v>150</v>
      </c>
      <c r="P65" s="22">
        <f t="shared" si="78"/>
        <v>150</v>
      </c>
      <c r="Q65" s="22">
        <f t="shared" si="78"/>
        <v>120</v>
      </c>
      <c r="R65" s="22">
        <f t="shared" si="78"/>
        <v>120</v>
      </c>
      <c r="S65" s="19"/>
    </row>
    <row r="66" spans="1:19" x14ac:dyDescent="0.35">
      <c r="A66" s="21" t="str">
        <f t="shared" si="76"/>
        <v>Impôts sur les sociétés</v>
      </c>
      <c r="B66" s="27">
        <f>0.3*B65</f>
        <v>345</v>
      </c>
      <c r="C66" s="27">
        <f t="shared" ref="C66:F66" si="79">0.3*C65</f>
        <v>392.4</v>
      </c>
      <c r="D66" s="27">
        <f t="shared" si="79"/>
        <v>429.72000000000014</v>
      </c>
      <c r="E66" s="27">
        <f t="shared" si="79"/>
        <v>443.81184000000002</v>
      </c>
      <c r="F66" s="27">
        <f t="shared" si="79"/>
        <v>447.78347520000005</v>
      </c>
      <c r="G66" s="21"/>
      <c r="M66" s="19" t="str">
        <f>+M14</f>
        <v>Résultat d'exploitation</v>
      </c>
      <c r="N66" s="26">
        <f>+N64-N65</f>
        <v>1150</v>
      </c>
      <c r="O66" s="26">
        <f t="shared" ref="O66:R66" si="80">+O64-O65</f>
        <v>1308</v>
      </c>
      <c r="P66" s="26">
        <f t="shared" si="80"/>
        <v>1432.4000000000005</v>
      </c>
      <c r="Q66" s="26">
        <f t="shared" si="80"/>
        <v>1479.3728000000001</v>
      </c>
      <c r="R66" s="26">
        <f t="shared" si="80"/>
        <v>1492.6115840000002</v>
      </c>
      <c r="S66" s="21"/>
    </row>
    <row r="67" spans="1:19" x14ac:dyDescent="0.35">
      <c r="A67" s="19" t="str">
        <f t="shared" si="76"/>
        <v>Résultat net</v>
      </c>
      <c r="B67" s="26">
        <f>+B65-B66</f>
        <v>805</v>
      </c>
      <c r="C67" s="26">
        <f t="shared" ref="C67:F67" si="81">+C65-C66</f>
        <v>915.6</v>
      </c>
      <c r="D67" s="26">
        <f t="shared" si="81"/>
        <v>1002.6800000000004</v>
      </c>
      <c r="E67" s="26">
        <f t="shared" si="81"/>
        <v>1035.56096</v>
      </c>
      <c r="F67" s="26">
        <f t="shared" si="81"/>
        <v>1044.8281088000001</v>
      </c>
      <c r="G67" s="21"/>
      <c r="M67" s="21" t="str">
        <f t="shared" ref="M67:M68" si="82">+M16</f>
        <v>Impôts sur les sociétés</v>
      </c>
      <c r="N67" s="27">
        <f>0.3*N66</f>
        <v>345</v>
      </c>
      <c r="O67" s="27">
        <f t="shared" ref="O67:R67" si="83">0.3*O66</f>
        <v>392.4</v>
      </c>
      <c r="P67" s="27">
        <f t="shared" si="83"/>
        <v>429.72000000000014</v>
      </c>
      <c r="Q67" s="27">
        <f t="shared" si="83"/>
        <v>443.81184000000002</v>
      </c>
      <c r="R67" s="27">
        <f t="shared" si="83"/>
        <v>447.78347520000005</v>
      </c>
      <c r="S67" s="21"/>
    </row>
    <row r="68" spans="1:19" x14ac:dyDescent="0.35">
      <c r="A68" s="21" t="str">
        <f>+A17</f>
        <v>Dotations aux amortissements</v>
      </c>
      <c r="B68" s="22">
        <f>+B64</f>
        <v>150</v>
      </c>
      <c r="C68" s="22">
        <f t="shared" ref="C68:F68" si="84">+C64</f>
        <v>150</v>
      </c>
      <c r="D68" s="22">
        <f t="shared" si="84"/>
        <v>150</v>
      </c>
      <c r="E68" s="22">
        <f t="shared" si="84"/>
        <v>120</v>
      </c>
      <c r="F68" s="22">
        <f t="shared" si="84"/>
        <v>120</v>
      </c>
      <c r="G68" s="21"/>
      <c r="M68" s="19" t="str">
        <f t="shared" si="82"/>
        <v>Résultat net</v>
      </c>
      <c r="N68" s="26">
        <f>+N66-N67</f>
        <v>805</v>
      </c>
      <c r="O68" s="26">
        <f t="shared" ref="O68:R68" si="85">+O66-O67</f>
        <v>915.6</v>
      </c>
      <c r="P68" s="26">
        <f t="shared" si="85"/>
        <v>1002.6800000000004</v>
      </c>
      <c r="Q68" s="26">
        <f t="shared" si="85"/>
        <v>1035.56096</v>
      </c>
      <c r="R68" s="26">
        <f t="shared" si="85"/>
        <v>1044.8281088000001</v>
      </c>
      <c r="S68" s="21"/>
    </row>
    <row r="69" spans="1:19" x14ac:dyDescent="0.35">
      <c r="A69" s="19" t="str">
        <f t="shared" ref="A69:A72" si="86">+A18</f>
        <v>Flux de liquidités bruts</v>
      </c>
      <c r="B69" s="26">
        <f>+B67+B68</f>
        <v>955</v>
      </c>
      <c r="C69" s="26">
        <f t="shared" ref="C69:F69" si="87">+C67+C68</f>
        <v>1065.5999999999999</v>
      </c>
      <c r="D69" s="26">
        <f t="shared" si="87"/>
        <v>1152.6800000000003</v>
      </c>
      <c r="E69" s="26">
        <f t="shared" si="87"/>
        <v>1155.56096</v>
      </c>
      <c r="F69" s="26">
        <f t="shared" si="87"/>
        <v>1164.8281088000001</v>
      </c>
      <c r="G69" s="19"/>
      <c r="M69" s="21" t="str">
        <f>+M18</f>
        <v>Dotations aux amortissements</v>
      </c>
      <c r="N69" s="22">
        <f>+N65</f>
        <v>150</v>
      </c>
      <c r="O69" s="22">
        <f t="shared" ref="O69:R69" si="88">+O65</f>
        <v>150</v>
      </c>
      <c r="P69" s="22">
        <f t="shared" si="88"/>
        <v>150</v>
      </c>
      <c r="Q69" s="22">
        <f t="shared" si="88"/>
        <v>120</v>
      </c>
      <c r="R69" s="22">
        <f t="shared" si="88"/>
        <v>120</v>
      </c>
      <c r="S69" s="19"/>
    </row>
    <row r="70" spans="1:19" x14ac:dyDescent="0.35">
      <c r="A70" s="21" t="str">
        <f t="shared" si="86"/>
        <v>-Investissements</v>
      </c>
      <c r="B70" s="22">
        <f>+B5</f>
        <v>180</v>
      </c>
      <c r="C70" s="22">
        <f t="shared" ref="C70:F70" si="89">+C5</f>
        <v>180</v>
      </c>
      <c r="D70" s="22">
        <f t="shared" si="89"/>
        <v>150</v>
      </c>
      <c r="E70" s="22">
        <f t="shared" si="89"/>
        <v>150</v>
      </c>
      <c r="F70" s="22">
        <f t="shared" si="89"/>
        <v>100</v>
      </c>
      <c r="G70" s="21"/>
      <c r="M70" s="19" t="str">
        <f t="shared" ref="M70:M73" si="90">+M19</f>
        <v>Flux de liquidités bruts</v>
      </c>
      <c r="N70" s="26">
        <f>+N68+N69</f>
        <v>955</v>
      </c>
      <c r="O70" s="26">
        <f t="shared" ref="O70:R70" si="91">+O68+O69</f>
        <v>1065.5999999999999</v>
      </c>
      <c r="P70" s="26">
        <f t="shared" si="91"/>
        <v>1152.6800000000003</v>
      </c>
      <c r="Q70" s="26">
        <f t="shared" si="91"/>
        <v>1155.56096</v>
      </c>
      <c r="R70" s="26">
        <f t="shared" si="91"/>
        <v>1164.8281088000001</v>
      </c>
      <c r="S70" s="21"/>
    </row>
    <row r="71" spans="1:19" x14ac:dyDescent="0.35">
      <c r="A71" s="21" t="str">
        <f t="shared" si="86"/>
        <v>Variation du BFR</v>
      </c>
      <c r="B71" s="22">
        <f>+C54</f>
        <v>50</v>
      </c>
      <c r="C71" s="22">
        <f t="shared" ref="C71:F71" si="92">+D54</f>
        <v>35</v>
      </c>
      <c r="D71" s="22">
        <f t="shared" si="92"/>
        <v>15</v>
      </c>
      <c r="E71" s="22">
        <f t="shared" si="92"/>
        <v>0</v>
      </c>
      <c r="F71" s="22">
        <f t="shared" si="92"/>
        <v>0</v>
      </c>
      <c r="G71" s="21"/>
      <c r="M71" s="21" t="str">
        <f t="shared" si="90"/>
        <v>-Investissements</v>
      </c>
      <c r="N71" s="22">
        <f>+N5</f>
        <v>180</v>
      </c>
      <c r="O71" s="22">
        <f t="shared" ref="O71:R71" si="93">+O5</f>
        <v>180</v>
      </c>
      <c r="P71" s="22">
        <f t="shared" si="93"/>
        <v>150</v>
      </c>
      <c r="Q71" s="22">
        <f t="shared" si="93"/>
        <v>150</v>
      </c>
      <c r="R71" s="22">
        <f t="shared" si="93"/>
        <v>100</v>
      </c>
      <c r="S71" s="21"/>
    </row>
    <row r="72" spans="1:19" x14ac:dyDescent="0.35">
      <c r="A72" s="19" t="str">
        <f t="shared" si="86"/>
        <v>Flux de liquidités nets</v>
      </c>
      <c r="B72" s="26">
        <f>+B69-B70-B71</f>
        <v>725</v>
      </c>
      <c r="C72" s="26">
        <f t="shared" ref="C72:F72" si="94">+C69-C70-C71</f>
        <v>850.59999999999991</v>
      </c>
      <c r="D72" s="26">
        <f t="shared" si="94"/>
        <v>987.68000000000029</v>
      </c>
      <c r="E72" s="26">
        <f t="shared" si="94"/>
        <v>1005.56096</v>
      </c>
      <c r="F72" s="26">
        <f t="shared" si="94"/>
        <v>1064.8281088000001</v>
      </c>
      <c r="G72" s="21"/>
      <c r="M72" s="21" t="str">
        <f t="shared" si="90"/>
        <v>Variation du BFR</v>
      </c>
      <c r="N72" s="22">
        <f>+O55</f>
        <v>50</v>
      </c>
      <c r="O72" s="22">
        <f t="shared" ref="O72" si="95">+P55</f>
        <v>35</v>
      </c>
      <c r="P72" s="22">
        <f t="shared" ref="P72" si="96">+Q55</f>
        <v>15</v>
      </c>
      <c r="Q72" s="22">
        <f t="shared" ref="Q72" si="97">+R55</f>
        <v>0</v>
      </c>
      <c r="R72" s="22">
        <f t="shared" ref="R72" si="98">+S54</f>
        <v>0</v>
      </c>
      <c r="S72" s="21"/>
    </row>
    <row r="73" spans="1:19" x14ac:dyDescent="0.35">
      <c r="A73" s="21"/>
      <c r="B73" s="21"/>
      <c r="C73" s="21"/>
      <c r="D73" s="21"/>
      <c r="E73" s="21"/>
      <c r="F73" s="21"/>
      <c r="G73" s="21"/>
      <c r="M73" s="19" t="str">
        <f t="shared" si="90"/>
        <v>Flux de liquidités nets</v>
      </c>
      <c r="N73" s="26">
        <f>+N70-N71-N72</f>
        <v>725</v>
      </c>
      <c r="O73" s="26">
        <f t="shared" ref="O73:R73" si="99">+O70-O71-O72</f>
        <v>850.59999999999991</v>
      </c>
      <c r="P73" s="26">
        <f t="shared" si="99"/>
        <v>987.68000000000029</v>
      </c>
      <c r="Q73" s="26">
        <f t="shared" si="99"/>
        <v>1005.56096</v>
      </c>
      <c r="R73" s="26">
        <f t="shared" si="99"/>
        <v>1064.8281088000001</v>
      </c>
      <c r="S73" s="21"/>
    </row>
    <row r="74" spans="1:19" x14ac:dyDescent="0.35">
      <c r="A74" s="21"/>
      <c r="B74" s="21"/>
      <c r="C74" s="21"/>
      <c r="D74" s="21"/>
      <c r="E74" s="21"/>
      <c r="F74" s="21"/>
      <c r="G74" s="21"/>
      <c r="M74" s="21"/>
      <c r="N74" s="21"/>
      <c r="O74" s="21"/>
      <c r="P74" s="21"/>
      <c r="Q74" s="21"/>
      <c r="R74" s="21"/>
      <c r="S74" s="21"/>
    </row>
    <row r="75" spans="1:19" x14ac:dyDescent="0.35">
      <c r="A75" s="21" t="s">
        <v>32</v>
      </c>
      <c r="B75" s="21">
        <f>+B53</f>
        <v>250</v>
      </c>
      <c r="C75" s="21">
        <f t="shared" ref="C75:G75" si="100">+C53</f>
        <v>300</v>
      </c>
      <c r="D75" s="21">
        <f t="shared" si="100"/>
        <v>335</v>
      </c>
      <c r="E75" s="21">
        <f t="shared" si="100"/>
        <v>350</v>
      </c>
      <c r="F75" s="21">
        <f t="shared" si="100"/>
        <v>350</v>
      </c>
      <c r="G75" s="21">
        <f t="shared" si="100"/>
        <v>350</v>
      </c>
      <c r="M75" s="21"/>
      <c r="N75" s="21"/>
      <c r="O75" s="21"/>
      <c r="P75" s="21"/>
      <c r="Q75" s="21"/>
      <c r="R75" s="21"/>
      <c r="S75" s="21">
        <f t="shared" ref="O75:S76" si="101">+S53</f>
        <v>350</v>
      </c>
    </row>
    <row r="76" spans="1:19" x14ac:dyDescent="0.35">
      <c r="A76" s="21" t="s">
        <v>39</v>
      </c>
      <c r="B76" s="21"/>
      <c r="C76" s="21">
        <f>+C75-B75</f>
        <v>50</v>
      </c>
      <c r="D76" s="21">
        <f t="shared" ref="D76:G76" si="102">+D75-C75</f>
        <v>35</v>
      </c>
      <c r="E76" s="21">
        <f t="shared" si="102"/>
        <v>15</v>
      </c>
      <c r="F76" s="21">
        <f t="shared" si="102"/>
        <v>0</v>
      </c>
      <c r="G76" s="21">
        <f t="shared" si="102"/>
        <v>0</v>
      </c>
      <c r="M76" s="21" t="s">
        <v>32</v>
      </c>
      <c r="N76" s="21">
        <f>+N54</f>
        <v>250</v>
      </c>
      <c r="O76" s="21">
        <f t="shared" si="101"/>
        <v>300</v>
      </c>
      <c r="P76" s="21">
        <f t="shared" si="101"/>
        <v>335</v>
      </c>
      <c r="Q76" s="21">
        <f t="shared" si="101"/>
        <v>350</v>
      </c>
      <c r="R76" s="21">
        <f t="shared" si="101"/>
        <v>350</v>
      </c>
      <c r="S76" s="21">
        <f>+S75-R76</f>
        <v>0</v>
      </c>
    </row>
    <row r="77" spans="1:19" x14ac:dyDescent="0.35">
      <c r="M77" s="21" t="s">
        <v>39</v>
      </c>
      <c r="N77" s="21"/>
      <c r="O77" s="21">
        <f>+O76-N76</f>
        <v>50</v>
      </c>
      <c r="P77" s="21">
        <f t="shared" ref="P77" si="103">+P76-O76</f>
        <v>35</v>
      </c>
      <c r="Q77" s="21">
        <f t="shared" ref="Q77" si="104">+Q76-P76</f>
        <v>15</v>
      </c>
      <c r="R77" s="21">
        <f t="shared" ref="R77" si="105">+R76-Q76</f>
        <v>0</v>
      </c>
    </row>
  </sheetData>
  <phoneticPr fontId="5" type="noConversion"/>
  <pageMargins left="0.7" right="0.7" top="0.75" bottom="0.75" header="0.3" footer="0.3"/>
  <pageSetup paperSize="9" orientation="landscape" r:id="rId1"/>
  <ignoredErrors>
    <ignoredError sqref="B64:F6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Lyazid KICHOU</dc:creator>
  <cp:lastModifiedBy>aline faille</cp:lastModifiedBy>
  <cp:lastPrinted>2022-11-28T16:27:10Z</cp:lastPrinted>
  <dcterms:created xsi:type="dcterms:W3CDTF">2022-01-31T19:13:35Z</dcterms:created>
  <dcterms:modified xsi:type="dcterms:W3CDTF">2022-11-29T14:03:56Z</dcterms:modified>
</cp:coreProperties>
</file>